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rozd\Downloads\"/>
    </mc:Choice>
  </mc:AlternateContent>
  <xr:revisionPtr revIDLastSave="0" documentId="8_{65D8C941-1D14-47D0-8C35-160416BB72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cro Indicators_FY" sheetId="1" r:id="rId1"/>
    <sheet name="Macro Indicators_Q" sheetId="2" state="hidden" r:id="rId2"/>
    <sheet name="LanguagePage" sheetId="3" state="hidden" r:id="rId3"/>
  </sheets>
  <definedNames>
    <definedName name="_xlnm.Print_Area" localSheetId="0">'Macro Indicators_FY'!$B$1:$O$37</definedName>
    <definedName name="_xlnm.Print_Area" localSheetId="1">'Macro Indicators_Q'!$B$1:$AI$29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O17" i="1"/>
  <c r="O8" i="1"/>
  <c r="N8" i="1"/>
  <c r="N9" i="1" s="1"/>
  <c r="M8" i="1"/>
  <c r="M9" i="1" s="1"/>
  <c r="L8" i="1"/>
  <c r="L9" i="1" s="1"/>
  <c r="K8" i="1"/>
  <c r="K9" i="1" s="1"/>
  <c r="J8" i="1"/>
  <c r="J9" i="1" s="1"/>
  <c r="I8" i="1"/>
  <c r="I9" i="1" s="1"/>
  <c r="H8" i="1"/>
  <c r="H9" i="1" s="1"/>
  <c r="O30" i="1" l="1"/>
  <c r="AI23" i="2"/>
  <c r="O6" i="1" l="1"/>
  <c r="AI8" i="2"/>
  <c r="AH8" i="2" l="1"/>
  <c r="AH23" i="2"/>
  <c r="AH22" i="2"/>
  <c r="AH21" i="2"/>
  <c r="AG8" i="2" l="1"/>
  <c r="AG23" i="2"/>
  <c r="AF8" i="2"/>
  <c r="AF23" i="2"/>
  <c r="AD8" i="2" l="1"/>
  <c r="N30" i="1" l="1"/>
  <c r="AE8" i="2"/>
  <c r="AE23" i="2"/>
  <c r="AD23" i="2"/>
  <c r="AC23" i="2"/>
  <c r="AB23" i="2"/>
  <c r="AA23" i="2"/>
  <c r="Z23" i="2"/>
  <c r="Y23" i="2"/>
  <c r="X23" i="2"/>
  <c r="AC8" i="2"/>
  <c r="AB8" i="2"/>
  <c r="AA8" i="2"/>
  <c r="Z8" i="2"/>
  <c r="Y8" i="2"/>
  <c r="X8" i="2"/>
  <c r="T23" i="2" l="1"/>
  <c r="G30" i="1" l="1"/>
  <c r="H30" i="1"/>
  <c r="I30" i="1"/>
  <c r="J30" i="1"/>
  <c r="K30" i="1"/>
  <c r="L30" i="1"/>
  <c r="M30" i="1"/>
  <c r="F30" i="1"/>
  <c r="G26" i="1"/>
  <c r="F26" i="1"/>
  <c r="E26" i="1"/>
  <c r="D26" i="1"/>
  <c r="G8" i="1"/>
  <c r="G9" i="1" s="1"/>
  <c r="F8" i="1"/>
  <c r="F9" i="1" s="1"/>
  <c r="U23" i="2"/>
  <c r="V23" i="2"/>
  <c r="W23" i="2"/>
  <c r="W8" i="2"/>
  <c r="V8" i="2"/>
  <c r="U8" i="2"/>
  <c r="T8" i="2"/>
  <c r="H8" i="2"/>
  <c r="S8" i="2"/>
  <c r="D8" i="1" l="1"/>
  <c r="D9" i="1" s="1"/>
  <c r="Q8" i="2"/>
  <c r="P8" i="2" l="1"/>
  <c r="P23" i="2" l="1"/>
  <c r="S23" i="2"/>
  <c r="R23" i="2" l="1"/>
  <c r="Q23" i="2"/>
  <c r="O23" i="2"/>
  <c r="N23" i="2"/>
  <c r="M23" i="2"/>
  <c r="L23" i="2"/>
  <c r="R8" i="2"/>
  <c r="O8" i="2"/>
  <c r="N8" i="2"/>
  <c r="M8" i="2"/>
  <c r="L8" i="2"/>
  <c r="K8" i="2"/>
  <c r="J8" i="2"/>
  <c r="I8" i="2"/>
  <c r="E30" i="1"/>
  <c r="D30" i="1"/>
  <c r="E8" i="1"/>
  <c r="E9" i="1" s="1"/>
  <c r="B5" i="3" l="1"/>
  <c r="B2" i="1" s="1"/>
  <c r="B40" i="3"/>
  <c r="E6" i="1"/>
  <c r="F6" i="1" s="1"/>
  <c r="G6" i="1" s="1"/>
  <c r="H6" i="1" s="1"/>
  <c r="I6" i="1" s="1"/>
  <c r="J6" i="1" s="1"/>
  <c r="K6" i="1" s="1"/>
  <c r="L6" i="1" s="1"/>
  <c r="M6" i="1" s="1"/>
  <c r="N6" i="1" s="1"/>
  <c r="AI6" i="2" l="1"/>
  <c r="AH6" i="2"/>
  <c r="B23" i="2"/>
  <c r="B11" i="2"/>
  <c r="B25" i="2"/>
  <c r="B10" i="2"/>
  <c r="AG6" i="2"/>
  <c r="AE6" i="2"/>
  <c r="B7" i="2"/>
  <c r="AF6" i="2"/>
  <c r="B14" i="1"/>
  <c r="B34" i="1"/>
  <c r="AD6" i="2"/>
  <c r="AC6" i="2"/>
  <c r="AB6" i="2"/>
  <c r="B17" i="2"/>
  <c r="Z6" i="2"/>
  <c r="AA6" i="2"/>
  <c r="X6" i="2"/>
  <c r="Y6" i="2"/>
  <c r="B27" i="2"/>
  <c r="W6" i="2"/>
  <c r="C9" i="1"/>
  <c r="B22" i="1"/>
  <c r="T6" i="2"/>
  <c r="V6" i="2"/>
  <c r="S6" i="2"/>
  <c r="U6" i="2"/>
  <c r="R6" i="2"/>
  <c r="P6" i="2"/>
  <c r="Q6" i="2"/>
  <c r="M6" i="2"/>
  <c r="O6" i="2"/>
  <c r="N6" i="2"/>
  <c r="K6" i="2"/>
  <c r="L6" i="2"/>
  <c r="B15" i="2"/>
  <c r="B14" i="2"/>
  <c r="B2" i="2"/>
  <c r="B16" i="2"/>
  <c r="B20" i="2"/>
  <c r="B19" i="2"/>
  <c r="B21" i="2"/>
  <c r="B18" i="2"/>
  <c r="C6" i="2"/>
  <c r="C16" i="2"/>
  <c r="C15" i="2"/>
  <c r="C9" i="2"/>
  <c r="C7" i="2"/>
  <c r="C20" i="2"/>
  <c r="C13" i="2"/>
  <c r="H6" i="2"/>
  <c r="C23" i="2"/>
  <c r="C18" i="2"/>
  <c r="C11" i="2"/>
  <c r="D6" i="2"/>
  <c r="B8" i="1"/>
  <c r="C18" i="1"/>
  <c r="C28" i="1"/>
  <c r="B21" i="1"/>
  <c r="C26" i="1"/>
  <c r="C15" i="1"/>
  <c r="C6" i="1"/>
  <c r="C29" i="1"/>
  <c r="C23" i="1"/>
  <c r="C7" i="1"/>
  <c r="B28" i="1"/>
  <c r="C25" i="1"/>
  <c r="B23" i="1"/>
  <c r="C20" i="1"/>
  <c r="C17" i="1"/>
  <c r="C13" i="1"/>
  <c r="B7" i="1"/>
  <c r="B6" i="1"/>
  <c r="C30" i="1"/>
  <c r="B29" i="1"/>
  <c r="B27" i="1"/>
  <c r="B25" i="1"/>
  <c r="C22" i="1"/>
  <c r="C19" i="1"/>
  <c r="B17" i="1"/>
  <c r="B13" i="1"/>
  <c r="B30" i="1"/>
  <c r="C24" i="1"/>
  <c r="C21" i="1"/>
  <c r="B19" i="1"/>
  <c r="C16" i="1"/>
  <c r="C11" i="1"/>
  <c r="B15" i="1"/>
  <c r="B11" i="1"/>
  <c r="B9" i="1"/>
  <c r="C14" i="1"/>
  <c r="C12" i="1"/>
  <c r="C10" i="1"/>
  <c r="C8" i="1"/>
  <c r="B32" i="1"/>
  <c r="C27" i="1"/>
  <c r="B26" i="1"/>
  <c r="B24" i="1"/>
  <c r="B20" i="1"/>
  <c r="B18" i="1"/>
  <c r="B16" i="1"/>
  <c r="B12" i="1"/>
  <c r="B10" i="1"/>
  <c r="C22" i="2"/>
  <c r="C21" i="2"/>
  <c r="C19" i="2"/>
  <c r="C17" i="2"/>
  <c r="C14" i="2"/>
  <c r="C12" i="2"/>
  <c r="C10" i="2"/>
  <c r="C8" i="2"/>
  <c r="J6" i="2"/>
  <c r="F6" i="2"/>
  <c r="B6" i="2"/>
  <c r="B22" i="2"/>
  <c r="B12" i="2"/>
  <c r="B8" i="2"/>
  <c r="I6" i="2"/>
  <c r="E6" i="2"/>
  <c r="B13" i="2"/>
  <c r="B9" i="2"/>
  <c r="G6" i="2"/>
</calcChain>
</file>

<file path=xl/sharedStrings.xml><?xml version="1.0" encoding="utf-8"?>
<sst xmlns="http://schemas.openxmlformats.org/spreadsheetml/2006/main" count="272" uniqueCount="161">
  <si>
    <t xml:space="preserve"> </t>
  </si>
  <si>
    <t>БЕЛАРУСЬ. МАКРОЭКОНОМИЧЕСКИЕ ПОКАЗАТЕЛИ (ГОДОВЫЕ)</t>
  </si>
  <si>
    <t>BELARUS. MACROECONOMIC INDICATORS (YEAR BASIS)</t>
  </si>
  <si>
    <t>Показатель</t>
  </si>
  <si>
    <t>Ед. изм.</t>
  </si>
  <si>
    <t>Indicator</t>
  </si>
  <si>
    <t>Unit</t>
  </si>
  <si>
    <t>Номинальный ВВП</t>
  </si>
  <si>
    <t>млн BYN</t>
  </si>
  <si>
    <t>Nominal GDP</t>
  </si>
  <si>
    <t>BYN mn</t>
  </si>
  <si>
    <t>млн USD</t>
  </si>
  <si>
    <t>USD mn</t>
  </si>
  <si>
    <t>ВВП на душу населения</t>
  </si>
  <si>
    <t>USD в год</t>
  </si>
  <si>
    <t>Nominal GDP per capita</t>
  </si>
  <si>
    <t>USD per annum</t>
  </si>
  <si>
    <t>Темп роста реального ВВП</t>
  </si>
  <si>
    <t>%</t>
  </si>
  <si>
    <t>Real GDP growth rate</t>
  </si>
  <si>
    <t>Индекс промышленного производства, год-к-году</t>
  </si>
  <si>
    <t>Industrial production index, y-o-y</t>
  </si>
  <si>
    <t>Курс BYN/USD, на конец периода</t>
  </si>
  <si>
    <t>-</t>
  </si>
  <si>
    <t>USD/BYN exchange rate, e-o-p</t>
  </si>
  <si>
    <t>Курс BYN/USD, средний в периоде</t>
  </si>
  <si>
    <t>USD/BYN exchange rate, average</t>
  </si>
  <si>
    <t>Индекс потребительских цен, год-к-году</t>
  </si>
  <si>
    <t>Consumer price index, y-o-y</t>
  </si>
  <si>
    <t>Индекс потребительских цен на продовольственные товары, год-к-году</t>
  </si>
  <si>
    <t>Food price index, y-o-y</t>
  </si>
  <si>
    <t>Численность населения, на конец периода</t>
  </si>
  <si>
    <t>тыс. чел</t>
  </si>
  <si>
    <t>Population, e-o-p</t>
  </si>
  <si>
    <t>ths</t>
  </si>
  <si>
    <t>% городского населения</t>
  </si>
  <si>
    <t>% of urban population</t>
  </si>
  <si>
    <t>Уровень безработицы, на конец периода</t>
  </si>
  <si>
    <t>Unemployment rate, e-o-p</t>
  </si>
  <si>
    <t>Денежные доходы населения</t>
  </si>
  <si>
    <t>Disposable cash incomes of households</t>
  </si>
  <si>
    <t>Темп роста реальных располагаемых денежных доходов населения, год-к-году</t>
  </si>
  <si>
    <t>Real disposable cash incomes of households growth rate, y-o-y</t>
  </si>
  <si>
    <t xml:space="preserve">Среднемесячная заработная плата </t>
  </si>
  <si>
    <t>BYN</t>
  </si>
  <si>
    <t>Nominal average monthly wage</t>
  </si>
  <si>
    <t>Темп роста реальной среднемесячной заработной платы, год-к-году</t>
  </si>
  <si>
    <t>Real wage growth rate, y-o-y</t>
  </si>
  <si>
    <t>Располагаемые ресурсы, в месяц на домохозяйство</t>
  </si>
  <si>
    <t xml:space="preserve">BYN </t>
  </si>
  <si>
    <t>Disposable income, per month per household</t>
  </si>
  <si>
    <t>в том числе денежные средства, в месяц на домохозяйство</t>
  </si>
  <si>
    <t>including disposable cash income, per month per household</t>
  </si>
  <si>
    <t>Потребительские расходы, в месяц на домохозяйство</t>
  </si>
  <si>
    <t>Consumer expenses, per month per household</t>
  </si>
  <si>
    <t>доля располагаемых денежных средств, затраченных на потребительские расходы</t>
  </si>
  <si>
    <t>share of disposable cash spent on consumer expenses</t>
  </si>
  <si>
    <t>доля расходов на питание (вкл. алкоголь и табак)</t>
  </si>
  <si>
    <t>share of food (incl. alcohol and tobacco) in consumer expenses</t>
  </si>
  <si>
    <t>Совокупный розничный товарооборот (РТО)</t>
  </si>
  <si>
    <t>Retail turnover</t>
  </si>
  <si>
    <t>Продовольственный РТО</t>
  </si>
  <si>
    <t>Food retail turnover</t>
  </si>
  <si>
    <t xml:space="preserve"> доля продовольственного РТО в совокупном РТО</t>
  </si>
  <si>
    <t>share of food (incl. alcohol and tobacco) in total retail turnover</t>
  </si>
  <si>
    <t>н.д.</t>
  </si>
  <si>
    <t>n.a.</t>
  </si>
  <si>
    <t>Источник: Национальный статистический комитет, Национальный банк Республики Беларусь</t>
  </si>
  <si>
    <t>Source: National Statistical Committee, National Bank of the Republic of Belarus</t>
  </si>
  <si>
    <t>[1] Номинальный ВВП в USD рассчитывается путем деления номинального ВВП в BYN на средний курс официальный курс белорусского рубля к доллару США за отчетный период.</t>
  </si>
  <si>
    <t>[1] Nominal GDP in USD is calculated by dividing the nominal GDP in BYN by the average exchange rate of the Belarusian ruble to USD for the reporting period.</t>
  </si>
  <si>
    <t>БЕЛАРУСЬ. МАКРОЭКОНОМИЧЕСКИЕ ПОКАЗАТЕЛИ (КВАРТАЛЬНЫЕ)</t>
  </si>
  <si>
    <t>BELARUS. MACROECONOMIC INDICATORS (QUARTER BASIS)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</si>
  <si>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</si>
  <si>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</si>
  <si>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</si>
  <si>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</si>
  <si>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</si>
  <si>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</si>
  <si>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</si>
  <si>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</si>
  <si>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</si>
  <si>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2кв 2018</t>
  </si>
  <si>
    <t>3кв 2018</t>
  </si>
  <si>
    <t>4кв 2018</t>
  </si>
  <si>
    <t>1кв 2019</t>
  </si>
  <si>
    <t>2кв 2019</t>
  </si>
  <si>
    <t>3кв 2019</t>
  </si>
  <si>
    <t>4кв 2019</t>
  </si>
  <si>
    <t>1кв 2020</t>
  </si>
  <si>
    <t>2кв 2020</t>
  </si>
  <si>
    <t>3кв 2020</t>
  </si>
  <si>
    <t>4кв 2020</t>
  </si>
  <si>
    <t>1кв 2021</t>
  </si>
  <si>
    <t>2кв 2021</t>
  </si>
  <si>
    <t>3кв 2021</t>
  </si>
  <si>
    <t>4кв 2021</t>
  </si>
  <si>
    <t>1кв 2022</t>
  </si>
  <si>
    <t>2кв 2022</t>
  </si>
  <si>
    <t>3кв 2022</t>
  </si>
  <si>
    <t>4кв 2022</t>
  </si>
  <si>
    <t>1кв 2023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</si>
  <si>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</si>
  <si>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</si>
  <si>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</si>
  <si>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</si>
  <si>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</si>
  <si>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</si>
  <si>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</si>
  <si>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</si>
  <si>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</si>
  <si>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</si>
  <si>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</si>
  <si>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</si>
  <si>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</si>
  <si>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</si>
  <si>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</si>
  <si>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</si>
  <si>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</si>
  <si>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</si>
  <si>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</si>
  <si>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Q3 2021</t>
  </si>
  <si>
    <t>Q1 2021</t>
  </si>
  <si>
    <t>Q2 2021</t>
  </si>
  <si>
    <t>Q4 2021</t>
  </si>
  <si>
    <t>Q1 2022</t>
  </si>
  <si>
    <t>Q2 2022</t>
  </si>
  <si>
    <t>Q3 2022</t>
  </si>
  <si>
    <t>Q4 2022</t>
  </si>
  <si>
    <t>Q1 2023</t>
  </si>
  <si>
    <t>USD в квартал</t>
  </si>
  <si>
    <t>USD per quarter</t>
  </si>
  <si>
    <t>Темп роста реального ВВП, накопительным итогом с начала года, год-к-году</t>
  </si>
  <si>
    <t>Real GDP growth rate, cumulative from the year beginning, y-o-y</t>
  </si>
  <si>
    <t>Индекс промышленного производства, накопительным итогом с начала года, год-к-году</t>
  </si>
  <si>
    <t>Industrial production index, cumulative from the year beginning, y-o-y</t>
  </si>
  <si>
    <t>Индекс потребительских цен, в последнем месяце квартала, год-к-году</t>
  </si>
  <si>
    <t>Consumer price index, in the last month of the quarter, y-o-y</t>
  </si>
  <si>
    <t>Индекс потребительских цен на продовольственные товары, в последнем месяце квартала, год-к-году</t>
  </si>
  <si>
    <t>Food price index, in the last month of the quarter, y-o-y</t>
  </si>
  <si>
    <t>Темп роста реальных располагаемых денежных доходов населения, накопительным итогом с начала года, год-к-году</t>
  </si>
  <si>
    <t>Real disposable cash incomes of households growth rate, cumulative from the year beginning, y-o-y</t>
  </si>
  <si>
    <r>
      <t>Real wage</t>
    </r>
    <r>
      <rPr>
        <sz val="9"/>
        <color theme="1"/>
        <rFont val="Calibri"/>
        <family val="2"/>
        <charset val="204"/>
        <scheme val="minor"/>
      </rPr>
      <t xml:space="preserve"> growth rate, y-o-y</t>
    </r>
  </si>
  <si>
    <t>Доля расходов на питание (вкл. алкоголь и табак) в потребительских расходах</t>
  </si>
  <si>
    <t>Share of food (incl. alcohol and tobacco) in consumer expenses</t>
  </si>
  <si>
    <t>доля продовольственного РТО в совокупном РТО</t>
  </si>
  <si>
    <t>[2] Доля расходов на питание в потребительских расходах появится 02.06.2022.</t>
  </si>
  <si>
    <t>[2] Share of food in consumer expenses will be available on 2 June 2022.</t>
  </si>
  <si>
    <t>2кв 2023</t>
  </si>
  <si>
    <t>3кв 2023</t>
  </si>
  <si>
    <t>Q2 2023</t>
  </si>
  <si>
    <t>Q3 2023</t>
  </si>
  <si>
    <t>4кв 2023</t>
  </si>
  <si>
    <t>Q4 2023</t>
  </si>
  <si>
    <t>[2] Показатель за 4 квартал 2023 года будет опубликован Национальным статистическим комитетом 01.03.2024.</t>
  </si>
  <si>
    <t>[2] The indicator for Q4 2023 will be published by National Statistical Committee on 01 March 2024.</t>
  </si>
  <si>
    <t>Language: ENGLISH</t>
  </si>
  <si>
    <t>[3] Показатель за 2023 год будет опубликован Национальным статистическим комитетом 13.03.2024.</t>
  </si>
  <si>
    <t>[3] The indicator for 2023 will be published by National Statistical Committee on 13 March 2024.</t>
  </si>
  <si>
    <t>[2] Показатель на конец 2023 года будет опубликован Национальным статистическим комитетом 10.05.2024.</t>
  </si>
  <si>
    <t>[2] The indicator at the end of 2023 will be published by National Statistical Committee on 10 May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</si>
</sst>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.00_р_._-;\-* #,##0.00_р_._-;_-* &quot;-&quot;??_р_._-;_-@_-"/>
    <numFmt numFmtId="166" formatCode="0.0"/>
    <numFmt numFmtId="167" formatCode="#,##0.000"/>
    <numFmt numFmtId="168" formatCode="#,##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u/>
      <sz val="12"/>
      <color rgb="FF74B23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9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rgb="FF2A2B2C"/>
      <name val="Calibri"/>
      <family val="2"/>
      <charset val="204"/>
      <scheme val="minor"/>
    </font>
    <font>
      <sz val="9"/>
      <name val="Calibri"/>
      <family val="2"/>
      <scheme val="minor"/>
    </font>
    <font>
      <sz val="8"/>
      <color rgb="FF333333"/>
      <name val="Arial"/>
      <family val="2"/>
      <charset val="204"/>
    </font>
    <font>
      <sz val="7"/>
      <color rgb="FF333333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444444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38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tted">
        <color theme="1" tint="0.499984740745262"/>
      </bottom>
      <diagonal/>
    </border>
  </borders>
  <cellStyleXfs count="17">
    <xf numFmtId="0" fontId="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5" fillId="0" borderId="0" applyNumberFormat="0" applyFill="0" applyBorder="0" applyAlignment="0" applyProtection="0"/>
    <xf numFmtId="0" fontId="3" fillId="0" borderId="0"/>
    <xf numFmtId="0" fontId="2" fillId="0" borderId="0"/>
    <xf numFmtId="0" fontId="26" fillId="0" borderId="6" applyNumberFormat="0" applyFill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93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4" fontId="11" fillId="0" borderId="0" xfId="1" applyNumberFormat="1" applyFont="1"/>
    <xf numFmtId="0" fontId="12" fillId="0" borderId="0" xfId="0" applyFont="1"/>
    <xf numFmtId="0" fontId="14" fillId="0" borderId="0" xfId="0" applyFont="1" applyAlignment="1">
      <alignment horizontal="left" vertical="center" indent="5" readingOrder="1"/>
    </xf>
    <xf numFmtId="0" fontId="15" fillId="0" borderId="0" xfId="0" applyFont="1" applyAlignment="1">
      <alignment horizontal="left"/>
    </xf>
    <xf numFmtId="0" fontId="12" fillId="0" borderId="2" xfId="0" applyFont="1" applyBorder="1"/>
    <xf numFmtId="0" fontId="12" fillId="0" borderId="2" xfId="0" applyFont="1" applyBorder="1" applyAlignment="1">
      <alignment horizontal="left"/>
    </xf>
    <xf numFmtId="0" fontId="14" fillId="0" borderId="0" xfId="0" applyFont="1" applyAlignment="1">
      <alignment horizontal="left" vertical="top" indent="5" readingOrder="1"/>
    </xf>
    <xf numFmtId="0" fontId="14" fillId="0" borderId="0" xfId="0" applyFont="1" applyAlignment="1">
      <alignment horizontal="left" vertical="top" indent="10" readingOrder="1"/>
    </xf>
    <xf numFmtId="0" fontId="12" fillId="0" borderId="3" xfId="0" applyFont="1" applyBorder="1"/>
    <xf numFmtId="0" fontId="12" fillId="0" borderId="3" xfId="0" applyFont="1" applyBorder="1" applyAlignment="1">
      <alignment horizontal="left"/>
    </xf>
    <xf numFmtId="0" fontId="16" fillId="3" borderId="4" xfId="0" applyFont="1" applyFill="1" applyBorder="1" applyAlignment="1">
      <alignment horizontal="right"/>
    </xf>
    <xf numFmtId="0" fontId="16" fillId="3" borderId="4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5" xfId="0" applyFont="1" applyBorder="1" applyAlignment="1">
      <alignment horizontal="right"/>
    </xf>
    <xf numFmtId="0" fontId="13" fillId="0" borderId="5" xfId="0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9" fillId="0" borderId="0" xfId="0" applyFont="1"/>
    <xf numFmtId="0" fontId="20" fillId="0" borderId="0" xfId="0" applyFont="1" applyAlignment="1">
      <alignment horizontal="left"/>
    </xf>
    <xf numFmtId="0" fontId="19" fillId="5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164" fontId="18" fillId="2" borderId="2" xfId="1" applyNumberFormat="1" applyFont="1" applyFill="1" applyBorder="1"/>
    <xf numFmtId="2" fontId="18" fillId="2" borderId="2" xfId="2" applyNumberFormat="1" applyFont="1" applyFill="1" applyBorder="1"/>
    <xf numFmtId="166" fontId="18" fillId="2" borderId="2" xfId="2" applyNumberFormat="1" applyFont="1" applyFill="1" applyBorder="1"/>
    <xf numFmtId="3" fontId="18" fillId="2" borderId="2" xfId="2" applyNumberFormat="1" applyFont="1" applyFill="1" applyBorder="1"/>
    <xf numFmtId="0" fontId="12" fillId="0" borderId="2" xfId="0" applyFont="1" applyBorder="1" applyAlignment="1">
      <alignment horizontal="left" wrapText="1"/>
    </xf>
    <xf numFmtId="164" fontId="21" fillId="2" borderId="2" xfId="1" applyNumberFormat="1" applyFont="1" applyFill="1" applyBorder="1"/>
    <xf numFmtId="3" fontId="18" fillId="2" borderId="3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64" fontId="21" fillId="2" borderId="2" xfId="1" applyNumberFormat="1" applyFont="1" applyFill="1" applyBorder="1" applyAlignment="1">
      <alignment horizontal="right"/>
    </xf>
    <xf numFmtId="3" fontId="21" fillId="2" borderId="2" xfId="0" applyNumberFormat="1" applyFont="1" applyFill="1" applyBorder="1" applyAlignment="1">
      <alignment horizontal="right"/>
    </xf>
    <xf numFmtId="3" fontId="21" fillId="2" borderId="2" xfId="2" applyNumberFormat="1" applyFont="1" applyFill="1" applyBorder="1"/>
    <xf numFmtId="3" fontId="21" fillId="2" borderId="2" xfId="0" applyNumberFormat="1" applyFont="1" applyFill="1" applyBorder="1"/>
    <xf numFmtId="2" fontId="21" fillId="2" borderId="2" xfId="2" applyNumberFormat="1" applyFont="1" applyFill="1" applyBorder="1"/>
    <xf numFmtId="0" fontId="23" fillId="0" borderId="0" xfId="0" applyFont="1"/>
    <xf numFmtId="167" fontId="13" fillId="0" borderId="0" xfId="0" applyNumberFormat="1" applyFont="1"/>
    <xf numFmtId="0" fontId="24" fillId="0" borderId="0" xfId="0" applyFont="1"/>
    <xf numFmtId="3" fontId="13" fillId="0" borderId="0" xfId="0" applyNumberFormat="1" applyFont="1"/>
    <xf numFmtId="1" fontId="18" fillId="2" borderId="2" xfId="2" applyNumberFormat="1" applyFont="1" applyFill="1" applyBorder="1"/>
    <xf numFmtId="1" fontId="21" fillId="2" borderId="2" xfId="2" applyNumberFormat="1" applyFont="1" applyFill="1" applyBorder="1"/>
    <xf numFmtId="0" fontId="25" fillId="0" borderId="0" xfId="11"/>
    <xf numFmtId="3" fontId="27" fillId="2" borderId="0" xfId="0" applyNumberFormat="1" applyFont="1" applyFill="1"/>
    <xf numFmtId="3" fontId="18" fillId="2" borderId="7" xfId="15" applyNumberFormat="1" applyFont="1" applyFill="1" applyBorder="1" applyAlignment="1">
      <alignment wrapText="1"/>
    </xf>
    <xf numFmtId="0" fontId="25" fillId="2" borderId="0" xfId="11" applyFill="1"/>
    <xf numFmtId="3" fontId="29" fillId="0" borderId="0" xfId="0" applyNumberFormat="1" applyFont="1"/>
    <xf numFmtId="166" fontId="11" fillId="0" borderId="0" xfId="0" applyNumberFormat="1" applyFont="1"/>
    <xf numFmtId="164" fontId="18" fillId="0" borderId="2" xfId="1" applyNumberFormat="1" applyFont="1" applyFill="1" applyBorder="1"/>
    <xf numFmtId="0" fontId="32" fillId="0" borderId="0" xfId="0" applyFont="1"/>
    <xf numFmtId="0" fontId="15" fillId="0" borderId="1" xfId="0" applyFont="1" applyBorder="1" applyAlignment="1">
      <alignment horizontal="left" indent="2"/>
    </xf>
    <xf numFmtId="0" fontId="15" fillId="0" borderId="1" xfId="0" applyFont="1" applyBorder="1"/>
    <xf numFmtId="164" fontId="33" fillId="2" borderId="1" xfId="1" applyNumberFormat="1" applyFont="1" applyFill="1" applyBorder="1"/>
    <xf numFmtId="0" fontId="15" fillId="2" borderId="2" xfId="0" applyFont="1" applyFill="1" applyBorder="1" applyAlignment="1">
      <alignment horizontal="left" indent="2"/>
    </xf>
    <xf numFmtId="0" fontId="11" fillId="2" borderId="0" xfId="0" applyFont="1" applyFill="1"/>
    <xf numFmtId="14" fontId="30" fillId="2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4" fillId="0" borderId="0" xfId="0" applyFont="1"/>
    <xf numFmtId="0" fontId="35" fillId="0" borderId="0" xfId="0" applyFont="1"/>
    <xf numFmtId="3" fontId="29" fillId="2" borderId="0" xfId="0" applyNumberFormat="1" applyFont="1" applyFill="1"/>
    <xf numFmtId="0" fontId="13" fillId="2" borderId="0" xfId="0" applyFont="1" applyFill="1"/>
    <xf numFmtId="20" fontId="13" fillId="2" borderId="0" xfId="0" applyNumberFormat="1" applyFont="1" applyFill="1"/>
    <xf numFmtId="3" fontId="13" fillId="2" borderId="0" xfId="0" applyNumberFormat="1" applyFont="1" applyFill="1"/>
    <xf numFmtId="164" fontId="13" fillId="2" borderId="0" xfId="0" applyNumberFormat="1" applyFont="1" applyFill="1"/>
    <xf numFmtId="9" fontId="11" fillId="0" borderId="0" xfId="0" applyNumberFormat="1" applyFont="1"/>
    <xf numFmtId="3" fontId="28" fillId="2" borderId="0" xfId="0" applyNumberFormat="1" applyFont="1" applyFill="1"/>
    <xf numFmtId="164" fontId="21" fillId="0" borderId="2" xfId="1" applyNumberFormat="1" applyFont="1" applyFill="1" applyBorder="1" applyAlignment="1">
      <alignment horizontal="right"/>
    </xf>
    <xf numFmtId="3" fontId="21" fillId="2" borderId="2" xfId="0" applyNumberFormat="1" applyFont="1" applyFill="1" applyBorder="1" applyAlignment="1">
      <alignment horizontal="right" wrapText="1"/>
    </xf>
    <xf numFmtId="168" fontId="21" fillId="2" borderId="2" xfId="0" applyNumberFormat="1" applyFont="1" applyFill="1" applyBorder="1"/>
    <xf numFmtId="168" fontId="21" fillId="2" borderId="2" xfId="0" applyNumberFormat="1" applyFont="1" applyFill="1" applyBorder="1" applyAlignment="1">
      <alignment horizontal="right"/>
    </xf>
    <xf numFmtId="168" fontId="28" fillId="0" borderId="0" xfId="0" applyNumberFormat="1" applyFont="1" applyAlignment="1">
      <alignment horizontal="right"/>
    </xf>
    <xf numFmtId="168" fontId="21" fillId="0" borderId="2" xfId="1" applyNumberFormat="1" applyFont="1" applyFill="1" applyBorder="1" applyAlignment="1">
      <alignment horizontal="right"/>
    </xf>
    <xf numFmtId="3" fontId="18" fillId="2" borderId="0" xfId="0" applyNumberFormat="1" applyFont="1" applyFill="1" applyAlignment="1">
      <alignment horizontal="right" wrapText="1"/>
    </xf>
    <xf numFmtId="43" fontId="21" fillId="2" borderId="0" xfId="16" applyFont="1" applyFill="1" applyBorder="1" applyAlignment="1">
      <alignment horizontal="right"/>
    </xf>
    <xf numFmtId="49" fontId="21" fillId="2" borderId="0" xfId="1" applyNumberFormat="1" applyFont="1" applyFill="1" applyBorder="1" applyAlignment="1">
      <alignment horizontal="right"/>
    </xf>
    <xf numFmtId="167" fontId="36" fillId="0" borderId="0" xfId="0" applyNumberFormat="1" applyFont="1"/>
    <xf numFmtId="3" fontId="38" fillId="0" borderId="0" xfId="0" applyNumberFormat="1" applyFont="1"/>
    <xf numFmtId="167" fontId="38" fillId="0" borderId="0" xfId="0" applyNumberFormat="1" applyFont="1"/>
    <xf numFmtId="3" fontId="29" fillId="2" borderId="2" xfId="2" applyNumberFormat="1" applyFont="1" applyFill="1" applyBorder="1"/>
    <xf numFmtId="3" fontId="21" fillId="0" borderId="2" xfId="2" applyNumberFormat="1" applyFont="1" applyFill="1" applyBorder="1" applyAlignment="1">
      <alignment horizontal="right"/>
    </xf>
    <xf numFmtId="3" fontId="21" fillId="0" borderId="2" xfId="2" applyNumberFormat="1" applyFont="1" applyFill="1" applyBorder="1"/>
    <xf numFmtId="164" fontId="33" fillId="0" borderId="1" xfId="1" applyNumberFormat="1" applyFont="1" applyFill="1" applyBorder="1"/>
    <xf numFmtId="0" fontId="0" fillId="2" borderId="0" xfId="0" applyFill="1"/>
    <xf numFmtId="0" fontId="3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25" fillId="2" borderId="0" xfId="11" applyFill="1" applyBorder="1"/>
    <xf numFmtId="164" fontId="23" fillId="2" borderId="2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</cellXfs>
  <cellStyles count="17">
    <cellStyle name="Normal 2" xfId="15" xr:uid="{E9A4BC11-9BBF-49AE-B5FB-2BD9086CD1A7}"/>
    <cellStyle name="Total" xfId="14" xr:uid="{87D9DB73-4AB7-4E2F-8B5C-8BA78EB336A9}"/>
    <cellStyle name="Гиперссылка" xfId="11" builtinId="8"/>
    <cellStyle name="Обычный" xfId="0" builtinId="0"/>
    <cellStyle name="Обычный 2" xfId="6" xr:uid="{F8675EEA-AA98-4473-8227-EE4CAC1787D9}"/>
    <cellStyle name="Обычный 2 2" xfId="3" xr:uid="{00000000-0005-0000-0000-000001000000}"/>
    <cellStyle name="Обычный 3" xfId="7" xr:uid="{CBD7A6E0-7FC0-4C3C-83D6-ECFA73488BAC}"/>
    <cellStyle name="Обычный 4" xfId="8" xr:uid="{76BEAE90-D362-4ABF-A966-C05D136089DC}"/>
    <cellStyle name="Обычный 5" xfId="9" xr:uid="{510A7F4E-2C8E-400E-9F12-17CADAA2C464}"/>
    <cellStyle name="Обычный 6" xfId="10" xr:uid="{25D56864-D549-437B-A417-0687F00AEC11}"/>
    <cellStyle name="Обычный 7" xfId="12" xr:uid="{2F429DC9-4572-40D0-A540-7EDCFD3CED73}"/>
    <cellStyle name="Обычный 8" xfId="13" xr:uid="{055B9CDF-2432-4D35-965B-7ADC0FF4C33B}"/>
    <cellStyle name="Процентный" xfId="1" builtinId="5"/>
    <cellStyle name="Процентный 2 2" xfId="4" xr:uid="{00000000-0005-0000-0000-000003000000}"/>
    <cellStyle name="Процентный 3" xfId="5" xr:uid="{00000000-0005-0000-0000-000004000000}"/>
    <cellStyle name="Финансовый" xfId="16" builtinId="3"/>
    <cellStyle name="Финансовый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720747</xdr:colOff>
      <xdr:row>7</xdr:row>
      <xdr:rowOff>4649</xdr:rowOff>
    </xdr:from>
    <xdr:to>
      <xdr:col>1</xdr:col>
      <xdr:colOff>881615</xdr:colOff>
      <xdr:row>7</xdr:row>
      <xdr:rowOff>118103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5C524021-965B-4641-93FE-D48D956B537B}"/>
            </a:ext>
          </a:extLst>
        </xdr:cNvPr>
        <xdr:cNvSpPr/>
      </xdr:nvSpPr>
      <xdr:spPr>
        <a:xfrm>
          <a:off x="1059414" y="1223849"/>
          <a:ext cx="160868" cy="1134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[</a:t>
          </a:r>
          <a:r>
            <a:rPr lang="en-GB" sz="700">
              <a:solidFill>
                <a:sysClr val="windowText" lastClr="000000"/>
              </a:solidFill>
            </a:rPr>
            <a:t>1</a:t>
          </a:r>
          <a:r>
            <a:rPr lang="en-US" sz="700">
              <a:solidFill>
                <a:sysClr val="windowText" lastClr="000000"/>
              </a:solidFill>
            </a:rPr>
            <a:t>]</a:t>
          </a:r>
          <a:endParaRPr lang="ru-RU" sz="7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1094696</xdr:colOff>
      <xdr:row>2</xdr:row>
      <xdr:rowOff>115803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4AABDD8-B756-443E-ADA5-08A45C68F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160867"/>
          <a:ext cx="1094696" cy="310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720630</xdr:colOff>
      <xdr:row>7</xdr:row>
      <xdr:rowOff>4992</xdr:rowOff>
    </xdr:from>
    <xdr:to>
      <xdr:col>1</xdr:col>
      <xdr:colOff>881498</xdr:colOff>
      <xdr:row>7</xdr:row>
      <xdr:rowOff>116028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B65089A4-AC29-4EC8-AB3F-02B44AB0322A}"/>
            </a:ext>
          </a:extLst>
        </xdr:cNvPr>
        <xdr:cNvSpPr/>
      </xdr:nvSpPr>
      <xdr:spPr>
        <a:xfrm>
          <a:off x="1059297" y="1232659"/>
          <a:ext cx="160868" cy="1110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[</a:t>
          </a:r>
          <a:r>
            <a:rPr lang="en-GB" sz="700">
              <a:solidFill>
                <a:sysClr val="windowText" lastClr="000000"/>
              </a:solidFill>
            </a:rPr>
            <a:t>1</a:t>
          </a:r>
          <a:r>
            <a:rPr lang="en-US" sz="700">
              <a:solidFill>
                <a:sysClr val="windowText" lastClr="000000"/>
              </a:solidFill>
            </a:rPr>
            <a:t>]</a:t>
          </a:r>
          <a:endParaRPr lang="ru-RU" sz="7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32528</xdr:colOff>
      <xdr:row>0</xdr:row>
      <xdr:rowOff>156928</xdr:rowOff>
    </xdr:from>
    <xdr:to>
      <xdr:col>1</xdr:col>
      <xdr:colOff>1292528</xdr:colOff>
      <xdr:row>2</xdr:row>
      <xdr:rowOff>46670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6445A39-0E55-48D5-8FBE-83B9EF3BEF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13" b="6475"/>
        <a:stretch/>
      </xdr:blipFill>
      <xdr:spPr>
        <a:xfrm>
          <a:off x="356378" y="156928"/>
          <a:ext cx="1260000" cy="251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autoPageBreaks="0"/>
  </sheetPr>
  <dimension ref="A1:S75"/>
  <sheetViews>
    <sheetView showGridLines="0" tabSelected="1" zoomScale="90" zoomScaleNormal="90" workbookViewId="0">
      <pane ySplit="6" topLeftCell="A7" activePane="bottomLeft" state="frozen"/>
      <selection activeCell="B17" sqref="B17"/>
      <selection pane="bottomLeft"/>
    </sheetView>
  </sheetViews>
  <sheetFormatPr defaultColWidth="9.109375" defaultRowHeight="13.8" x14ac:dyDescent="0.3"/>
  <cols>
    <col min="1" max="1" width="4.88671875" style="1" customWidth="1"/>
    <col min="2" max="2" width="79.5546875" style="2" customWidth="1"/>
    <col min="3" max="3" width="12.6640625" style="2" customWidth="1"/>
    <col min="4" max="7" width="10.5546875" style="1" hidden="1" customWidth="1"/>
    <col min="8" max="15" width="10.5546875" style="1" customWidth="1"/>
    <col min="16" max="16" width="9.109375" style="1"/>
    <col min="17" max="17" width="9.109375" style="1" customWidth="1"/>
    <col min="18" max="16384" width="9.109375" style="1"/>
  </cols>
  <sheetData>
    <row r="1" spans="1:17" ht="12.75" customHeight="1" x14ac:dyDescent="0.3">
      <c r="B1" s="25"/>
      <c r="C1" s="25"/>
      <c r="D1" s="25"/>
      <c r="E1" s="25"/>
      <c r="F1" s="25"/>
      <c r="G1" s="25"/>
      <c r="H1" s="25"/>
    </row>
    <row r="2" spans="1:17" ht="15.6" x14ac:dyDescent="0.3">
      <c r="B2" s="91" t="str">
        <f>IF(LanguagePage!$B$5=1,LanguagePage!$B$2,LanguagePage!$B$3)</f>
        <v>BELARUS. MACROECONOMIC INDICATORS (YEAR BASIS)</v>
      </c>
      <c r="C2" s="91"/>
      <c r="D2" s="91"/>
      <c r="E2" s="91"/>
      <c r="F2" s="91"/>
      <c r="G2" s="25"/>
      <c r="H2" s="25"/>
    </row>
    <row r="4" spans="1:17" x14ac:dyDescent="0.3">
      <c r="B4" s="41" t="s">
        <v>156</v>
      </c>
      <c r="C4" s="41"/>
    </row>
    <row r="5" spans="1:17" ht="11.25" customHeight="1" x14ac:dyDescent="0.3"/>
    <row r="6" spans="1:17" x14ac:dyDescent="0.3">
      <c r="B6" s="16" t="str">
        <f>CHOOSE(LanguagePage!$B$5,LanguagePage!$B7,LanguagePage!$D7)</f>
        <v>Indicator</v>
      </c>
      <c r="C6" s="16" t="str">
        <f>CHOOSE(LanguagePage!$B$5,LanguagePage!$C7,LanguagePage!$E7)</f>
        <v>Unit</v>
      </c>
      <c r="D6" s="15">
        <v>2012</v>
      </c>
      <c r="E6" s="15">
        <f t="shared" ref="E6:O6" si="0">D6+1</f>
        <v>2013</v>
      </c>
      <c r="F6" s="15">
        <f t="shared" si="0"/>
        <v>2014</v>
      </c>
      <c r="G6" s="15">
        <f t="shared" si="0"/>
        <v>2015</v>
      </c>
      <c r="H6" s="15">
        <f t="shared" si="0"/>
        <v>2016</v>
      </c>
      <c r="I6" s="15">
        <f t="shared" si="0"/>
        <v>2017</v>
      </c>
      <c r="J6" s="15">
        <f t="shared" si="0"/>
        <v>2018</v>
      </c>
      <c r="K6" s="15">
        <f t="shared" si="0"/>
        <v>2019</v>
      </c>
      <c r="L6" s="15">
        <f t="shared" si="0"/>
        <v>2020</v>
      </c>
      <c r="M6" s="15">
        <f t="shared" si="0"/>
        <v>2021</v>
      </c>
      <c r="N6" s="15">
        <f t="shared" si="0"/>
        <v>2022</v>
      </c>
      <c r="O6" s="15">
        <f t="shared" si="0"/>
        <v>2023</v>
      </c>
    </row>
    <row r="7" spans="1:17" ht="15" customHeight="1" x14ac:dyDescent="0.3">
      <c r="A7" s="7"/>
      <c r="B7" s="14" t="str">
        <f>CHOOSE(LanguagePage!$B$5,LanguagePage!$B8,LanguagePage!$D8)</f>
        <v>Nominal GDP</v>
      </c>
      <c r="C7" s="13" t="str">
        <f>CHOOSE(LanguagePage!$B$5,LanguagePage!$C8,LanguagePage!$E8)</f>
        <v>BYN mn</v>
      </c>
      <c r="D7" s="32">
        <v>54761.7</v>
      </c>
      <c r="E7" s="32">
        <v>67068.800000000003</v>
      </c>
      <c r="F7" s="32">
        <v>80579.3</v>
      </c>
      <c r="G7" s="32">
        <v>89909.8</v>
      </c>
      <c r="H7" s="32">
        <v>94949</v>
      </c>
      <c r="I7" s="32">
        <v>105748.20699999999</v>
      </c>
      <c r="J7" s="32">
        <v>122319.739</v>
      </c>
      <c r="K7" s="32">
        <v>134732.11900000001</v>
      </c>
      <c r="L7" s="46">
        <v>149720.788</v>
      </c>
      <c r="M7" s="47">
        <v>176879.04699999999</v>
      </c>
      <c r="N7" s="47">
        <v>193740.954</v>
      </c>
      <c r="O7" s="47">
        <v>216100.31299999999</v>
      </c>
      <c r="Q7" s="45"/>
    </row>
    <row r="8" spans="1:17" ht="15" customHeight="1" x14ac:dyDescent="0.3">
      <c r="A8" s="7"/>
      <c r="B8" s="10" t="str">
        <f>CHOOSE(LanguagePage!$B$5,LanguagePage!$B9,LanguagePage!$D9)</f>
        <v>Nominal GDP</v>
      </c>
      <c r="C8" s="9" t="str">
        <f>CHOOSE(LanguagePage!$B$5,LanguagePage!$C9,LanguagePage!$E9)</f>
        <v>USD mn</v>
      </c>
      <c r="D8" s="33">
        <f>D7/D13</f>
        <v>65694.121542348352</v>
      </c>
      <c r="E8" s="33">
        <f>E7/E13</f>
        <v>75563.41209779818</v>
      </c>
      <c r="F8" s="33">
        <f>F7/F13</f>
        <v>78879.216252118087</v>
      </c>
      <c r="G8" s="33">
        <f t="shared" ref="G8:L8" si="1">G7/G13</f>
        <v>56673.150696329314</v>
      </c>
      <c r="H8" s="33">
        <f t="shared" si="1"/>
        <v>47749.05707819965</v>
      </c>
      <c r="I8" s="33">
        <f t="shared" si="1"/>
        <v>54740.763536597988</v>
      </c>
      <c r="J8" s="33">
        <f t="shared" si="1"/>
        <v>60060.75763527448</v>
      </c>
      <c r="K8" s="33">
        <f t="shared" si="1"/>
        <v>64421.97523190207</v>
      </c>
      <c r="L8" s="33">
        <f t="shared" si="1"/>
        <v>61489.501827590459</v>
      </c>
      <c r="M8" s="33">
        <f>M7/M13</f>
        <v>69686.804428335046</v>
      </c>
      <c r="N8" s="33">
        <f>N7/N13</f>
        <v>73949.751517233482</v>
      </c>
      <c r="O8" s="33">
        <f>O7/O13</f>
        <v>72004.63581234173</v>
      </c>
      <c r="Q8" s="45"/>
    </row>
    <row r="9" spans="1:17" ht="15" customHeight="1" x14ac:dyDescent="0.3">
      <c r="A9" s="7"/>
      <c r="B9" s="10" t="str">
        <f>CHOOSE(LanguagePage!$B$5,LanguagePage!$B10,LanguagePage!$D10)</f>
        <v>Nominal GDP per capita</v>
      </c>
      <c r="C9" s="9" t="str">
        <f>CHOOSE(LanguagePage!$B$5,LanguagePage!$C10,LanguagePage!$E10)</f>
        <v>USD per annum</v>
      </c>
      <c r="D9" s="33">
        <f>D8*1000/AVERAGE(D16,9465.2)</f>
        <v>6948.9278486910998</v>
      </c>
      <c r="E9" s="33">
        <f>E8*1000/AVERAGE(D16:E16)</f>
        <v>8001.8438670794676</v>
      </c>
      <c r="F9" s="33">
        <f>F8*1000/AVERAGE(E16:F16)</f>
        <v>8348.2879650441701</v>
      </c>
      <c r="G9" s="33">
        <f t="shared" ref="G9:N9" si="2">G8*1000/AVERAGE(F16:G16)</f>
        <v>5980.8617467038821</v>
      </c>
      <c r="H9" s="33">
        <f t="shared" si="2"/>
        <v>5034.6694796210113</v>
      </c>
      <c r="I9" s="33">
        <f t="shared" si="2"/>
        <v>5787.161807442435</v>
      </c>
      <c r="J9" s="33">
        <f t="shared" si="2"/>
        <v>6363.1917663153636</v>
      </c>
      <c r="K9" s="33">
        <f t="shared" si="2"/>
        <v>6839.0265686127041</v>
      </c>
      <c r="L9" s="33">
        <f t="shared" si="2"/>
        <v>6555.4175359949013</v>
      </c>
      <c r="M9" s="33">
        <f t="shared" si="2"/>
        <v>7491.1229700020504</v>
      </c>
      <c r="N9" s="33">
        <f t="shared" si="2"/>
        <v>8013.5659472078669</v>
      </c>
      <c r="O9" s="33">
        <v>7845.0971775911312</v>
      </c>
    </row>
    <row r="10" spans="1:17" ht="15" customHeight="1" x14ac:dyDescent="0.3">
      <c r="A10" s="7"/>
      <c r="B10" s="10" t="str">
        <f>CHOOSE(LanguagePage!$B$5,LanguagePage!$B11,LanguagePage!$D11)</f>
        <v>Real GDP growth rate</v>
      </c>
      <c r="C10" s="9" t="str">
        <f>CHOOSE(LanguagePage!$B$5,LanguagePage!$C11,LanguagePage!$E11)</f>
        <v>%</v>
      </c>
      <c r="D10" s="26">
        <v>1.7000000000000001E-2</v>
      </c>
      <c r="E10" s="26">
        <v>0.01</v>
      </c>
      <c r="F10" s="26">
        <v>1.7000000000000001E-2</v>
      </c>
      <c r="G10" s="26">
        <v>-3.7999999999999999E-2</v>
      </c>
      <c r="H10" s="26">
        <v>-2.5000000000000001E-2</v>
      </c>
      <c r="I10" s="26">
        <v>2.5000000000000001E-2</v>
      </c>
      <c r="J10" s="26">
        <v>3.1E-2</v>
      </c>
      <c r="K10" s="26">
        <v>1.4E-2</v>
      </c>
      <c r="L10" s="26">
        <v>-7.0000000000000001E-3</v>
      </c>
      <c r="M10" s="26">
        <v>2.4E-2</v>
      </c>
      <c r="N10" s="26">
        <v>-4.7E-2</v>
      </c>
      <c r="O10" s="26">
        <v>3.9E-2</v>
      </c>
    </row>
    <row r="11" spans="1:17" ht="15" customHeight="1" x14ac:dyDescent="0.3">
      <c r="A11" s="7"/>
      <c r="B11" s="10" t="str">
        <f>CHOOSE(LanguagePage!$B$5,LanguagePage!$B12,LanguagePage!$D12)</f>
        <v>Industrial production index, y-o-y</v>
      </c>
      <c r="C11" s="9" t="str">
        <f>CHOOSE(LanguagePage!$B$5,LanguagePage!$C12,LanguagePage!$E12)</f>
        <v>%</v>
      </c>
      <c r="D11" s="26">
        <v>1.0589999999999999</v>
      </c>
      <c r="E11" s="26">
        <v>0.95099999999999996</v>
      </c>
      <c r="F11" s="26">
        <v>1.0189999999999999</v>
      </c>
      <c r="G11" s="26">
        <v>0.93400000000000005</v>
      </c>
      <c r="H11" s="26">
        <v>0.996</v>
      </c>
      <c r="I11" s="26">
        <v>1.0609999999999999</v>
      </c>
      <c r="J11" s="26">
        <v>1.0569999999999999</v>
      </c>
      <c r="K11" s="26">
        <v>1.01</v>
      </c>
      <c r="L11" s="26">
        <v>0.99299999999999999</v>
      </c>
      <c r="M11" s="26">
        <v>1.0649999999999999</v>
      </c>
      <c r="N11" s="26">
        <v>0.94599999999999995</v>
      </c>
      <c r="O11" s="26">
        <v>1.077</v>
      </c>
      <c r="Q11" s="45"/>
    </row>
    <row r="12" spans="1:17" ht="15" customHeight="1" x14ac:dyDescent="0.3">
      <c r="A12" s="7"/>
      <c r="B12" s="10" t="str">
        <f>CHOOSE(LanguagePage!$B$5,LanguagePage!$B13,LanguagePage!$D13)</f>
        <v>USD/BYN exchange rate, e-o-p</v>
      </c>
      <c r="C12" s="9" t="str">
        <f>CHOOSE(LanguagePage!$B$5,LanguagePage!$C13,LanguagePage!$E13)</f>
        <v>-</v>
      </c>
      <c r="D12" s="27">
        <v>0.85699999999999998</v>
      </c>
      <c r="E12" s="27">
        <v>0.95099999999999996</v>
      </c>
      <c r="F12" s="27">
        <v>1.1850000000000001</v>
      </c>
      <c r="G12" s="27">
        <v>1.8569</v>
      </c>
      <c r="H12" s="27">
        <v>1.9584999999999999</v>
      </c>
      <c r="I12" s="27">
        <v>1.9726999999999999</v>
      </c>
      <c r="J12" s="27">
        <v>2.1598000000000002</v>
      </c>
      <c r="K12" s="27">
        <v>2.1036000000000001</v>
      </c>
      <c r="L12" s="27">
        <v>2.5789</v>
      </c>
      <c r="M12" s="27">
        <v>2.5480999999999998</v>
      </c>
      <c r="N12" s="27">
        <v>2.7364000000000002</v>
      </c>
      <c r="O12" s="27">
        <v>3.1775000000000002</v>
      </c>
      <c r="Q12" s="45"/>
    </row>
    <row r="13" spans="1:17" ht="15" customHeight="1" x14ac:dyDescent="0.3">
      <c r="A13" s="7"/>
      <c r="B13" s="10" t="str">
        <f>CHOOSE(LanguagePage!$B$5,LanguagePage!$B14,LanguagePage!$D14)</f>
        <v>USD/BYN exchange rate, average</v>
      </c>
      <c r="C13" s="9" t="str">
        <f>CHOOSE(LanguagePage!$B$5,LanguagePage!$C14,LanguagePage!$E14)</f>
        <v>-</v>
      </c>
      <c r="D13" s="27">
        <v>0.83358600000000005</v>
      </c>
      <c r="E13" s="27">
        <v>0.88758300000000001</v>
      </c>
      <c r="F13" s="27">
        <v>1.0215530000000002</v>
      </c>
      <c r="G13" s="27">
        <v>1.586462</v>
      </c>
      <c r="H13" s="27">
        <v>1.9884999999999999</v>
      </c>
      <c r="I13" s="27">
        <v>1.9318</v>
      </c>
      <c r="J13" s="27">
        <v>2.0366</v>
      </c>
      <c r="K13" s="27">
        <v>2.0914000000000001</v>
      </c>
      <c r="L13" s="27">
        <v>2.4348999999999998</v>
      </c>
      <c r="M13" s="27">
        <v>2.5381999999999998</v>
      </c>
      <c r="N13" s="27">
        <v>2.6198999999999999</v>
      </c>
      <c r="O13" s="27">
        <v>3.0011999999999999</v>
      </c>
      <c r="Q13" s="45"/>
    </row>
    <row r="14" spans="1:17" ht="15" customHeight="1" x14ac:dyDescent="0.3">
      <c r="A14" s="7"/>
      <c r="B14" s="10" t="str">
        <f>CHOOSE(LanguagePage!$B$5,LanguagePage!$B15,LanguagePage!$D15)</f>
        <v>Consumer price index, y-o-y</v>
      </c>
      <c r="C14" s="9" t="str">
        <f>CHOOSE(LanguagePage!$B$5,LanguagePage!$C15,LanguagePage!$E15)</f>
        <v>%</v>
      </c>
      <c r="D14" s="31">
        <v>1.5920000000000001</v>
      </c>
      <c r="E14" s="31">
        <v>1.1830000000000001</v>
      </c>
      <c r="F14" s="31">
        <v>1.181</v>
      </c>
      <c r="G14" s="31">
        <v>1.135</v>
      </c>
      <c r="H14" s="31">
        <v>1.1180000000000001</v>
      </c>
      <c r="I14" s="31">
        <v>1.06</v>
      </c>
      <c r="J14" s="31">
        <v>1.0489999999999999</v>
      </c>
      <c r="K14" s="31">
        <v>1.0469999999999999</v>
      </c>
      <c r="L14" s="31">
        <v>1.0549999999999999</v>
      </c>
      <c r="M14" s="31">
        <v>1.095</v>
      </c>
      <c r="N14" s="34">
        <v>1.1519999999999999</v>
      </c>
      <c r="O14" s="34">
        <v>1.0509999999999999</v>
      </c>
      <c r="Q14" s="45"/>
    </row>
    <row r="15" spans="1:17" ht="15" customHeight="1" x14ac:dyDescent="0.3">
      <c r="A15" s="7"/>
      <c r="B15" s="10" t="str">
        <f>CHOOSE(LanguagePage!$B$5,LanguagePage!$B16,LanguagePage!$D16)</f>
        <v>Food price index, y-o-y</v>
      </c>
      <c r="C15" s="9" t="str">
        <f>CHOOSE(LanguagePage!$B$5,LanguagePage!$C16,LanguagePage!$E16)</f>
        <v>%</v>
      </c>
      <c r="D15" s="31">
        <v>1.68</v>
      </c>
      <c r="E15" s="31">
        <v>1.1879999999999999</v>
      </c>
      <c r="F15" s="31">
        <v>1.1859999999999999</v>
      </c>
      <c r="G15" s="31">
        <v>1.121</v>
      </c>
      <c r="H15" s="31">
        <v>1.1040000000000001</v>
      </c>
      <c r="I15" s="31">
        <v>1.07</v>
      </c>
      <c r="J15" s="31">
        <v>1.04</v>
      </c>
      <c r="K15" s="31">
        <v>1.0429999999999999</v>
      </c>
      <c r="L15" s="31">
        <v>1.046</v>
      </c>
      <c r="M15" s="31">
        <v>1.0940000000000001</v>
      </c>
      <c r="N15" s="34">
        <v>1.165</v>
      </c>
      <c r="O15" s="34">
        <v>1.0629999999999999</v>
      </c>
    </row>
    <row r="16" spans="1:17" ht="15" customHeight="1" x14ac:dyDescent="0.3">
      <c r="A16" s="7"/>
      <c r="B16" s="10" t="str">
        <f>CHOOSE(LanguagePage!$B$5,LanguagePage!$B17,LanguagePage!$D17)</f>
        <v>Population, e-o-p</v>
      </c>
      <c r="C16" s="9" t="str">
        <f>CHOOSE(LanguagePage!$B$5,LanguagePage!$C17,LanguagePage!$E17)</f>
        <v>ths</v>
      </c>
      <c r="D16" s="35">
        <v>9442.5</v>
      </c>
      <c r="E16" s="35">
        <v>9444</v>
      </c>
      <c r="F16" s="35">
        <v>9453.1</v>
      </c>
      <c r="G16" s="35">
        <v>9498.4</v>
      </c>
      <c r="H16" s="35">
        <v>9469.7000000000007</v>
      </c>
      <c r="I16" s="35">
        <v>9448.2999999999993</v>
      </c>
      <c r="J16" s="35">
        <v>9429.2569999999996</v>
      </c>
      <c r="K16" s="35">
        <v>9410.259</v>
      </c>
      <c r="L16" s="35">
        <v>9349.6450000000004</v>
      </c>
      <c r="M16" s="69">
        <v>9255.5239999999994</v>
      </c>
      <c r="N16" s="69">
        <v>9200.6170000000002</v>
      </c>
      <c r="O16" s="69">
        <v>9155.9779999999992</v>
      </c>
      <c r="Q16" s="45"/>
    </row>
    <row r="17" spans="1:19" ht="15" customHeight="1" x14ac:dyDescent="0.3">
      <c r="A17" s="7"/>
      <c r="B17" s="56" t="str">
        <f>CHOOSE(LanguagePage!$B$5,LanguagePage!$B18,LanguagePage!$D18)</f>
        <v>% of urban population</v>
      </c>
      <c r="C17" s="9" t="str">
        <f>CHOOSE(LanguagePage!$B$5,LanguagePage!$C18,LanguagePage!$E18)</f>
        <v>%</v>
      </c>
      <c r="D17" s="31">
        <v>0.75724649192480797</v>
      </c>
      <c r="E17" s="31">
        <v>0.761742905548496</v>
      </c>
      <c r="F17" s="31">
        <v>0.765061196856058</v>
      </c>
      <c r="G17" s="31">
        <v>0.76745414030900505</v>
      </c>
      <c r="H17" s="31">
        <v>0.76945415377467097</v>
      </c>
      <c r="I17" s="31">
        <v>0.77095350486330905</v>
      </c>
      <c r="J17" s="31">
        <v>0.77330236602929203</v>
      </c>
      <c r="K17" s="31">
        <v>0.77617079157944002</v>
      </c>
      <c r="L17" s="31">
        <v>0.77867502353041795</v>
      </c>
      <c r="M17" s="31">
        <v>0.78138147599999996</v>
      </c>
      <c r="N17" s="70">
        <v>0.78390449200000001</v>
      </c>
      <c r="O17" s="70">
        <f>7198.285/O16</f>
        <v>0.78618417388071493</v>
      </c>
    </row>
    <row r="18" spans="1:19" ht="15" customHeight="1" x14ac:dyDescent="0.3">
      <c r="A18" s="7"/>
      <c r="B18" s="10" t="str">
        <f>CHOOSE(LanguagePage!$B$5,LanguagePage!$B19,LanguagePage!$D19)</f>
        <v>Unemployment rate, e-o-p</v>
      </c>
      <c r="C18" s="9" t="str">
        <f>CHOOSE(LanguagePage!$B$5,LanguagePage!$C19,LanguagePage!$E19)</f>
        <v>%</v>
      </c>
      <c r="D18" s="31">
        <v>5.0000000000000001E-3</v>
      </c>
      <c r="E18" s="31">
        <v>5.0000000000000001E-3</v>
      </c>
      <c r="F18" s="31">
        <v>5.0000000000000001E-3</v>
      </c>
      <c r="G18" s="31">
        <v>0.01</v>
      </c>
      <c r="H18" s="31">
        <v>8.0000000000000002E-3</v>
      </c>
      <c r="I18" s="31">
        <v>5.0000000000000001E-3</v>
      </c>
      <c r="J18" s="31">
        <v>3.0000000000000001E-3</v>
      </c>
      <c r="K18" s="31">
        <v>2E-3</v>
      </c>
      <c r="L18" s="31">
        <v>2E-3</v>
      </c>
      <c r="M18" s="31">
        <v>1E-3</v>
      </c>
      <c r="N18" s="34">
        <v>1E-3</v>
      </c>
      <c r="O18" s="34">
        <v>1E-3</v>
      </c>
      <c r="P18" s="1" t="s">
        <v>0</v>
      </c>
      <c r="Q18" s="45"/>
    </row>
    <row r="19" spans="1:19" ht="15" customHeight="1" x14ac:dyDescent="0.3">
      <c r="A19" s="7"/>
      <c r="B19" s="10" t="str">
        <f>CHOOSE(LanguagePage!$B$5,LanguagePage!$B20,LanguagePage!$D20)</f>
        <v>Disposable cash incomes of households</v>
      </c>
      <c r="C19" s="9" t="str">
        <f>CHOOSE(LanguagePage!$B$5,LanguagePage!$C20,LanguagePage!$E20)</f>
        <v>BYN mn</v>
      </c>
      <c r="D19" s="37">
        <v>32157.079999999998</v>
      </c>
      <c r="E19" s="37">
        <v>44228.58</v>
      </c>
      <c r="F19" s="37">
        <v>52627.58</v>
      </c>
      <c r="G19" s="37">
        <v>56289.11</v>
      </c>
      <c r="H19" s="37">
        <v>58705.4</v>
      </c>
      <c r="I19" s="37">
        <v>64106.9</v>
      </c>
      <c r="J19" s="37">
        <v>72787.3</v>
      </c>
      <c r="K19" s="37">
        <v>81659.3</v>
      </c>
      <c r="L19" s="37">
        <v>90189</v>
      </c>
      <c r="M19" s="37">
        <v>101382.9</v>
      </c>
      <c r="N19" s="35">
        <v>113741.4</v>
      </c>
      <c r="O19" s="35">
        <v>129221.3</v>
      </c>
      <c r="Q19" s="45"/>
    </row>
    <row r="20" spans="1:19" ht="15" customHeight="1" x14ac:dyDescent="0.3">
      <c r="A20" s="7"/>
      <c r="B20" s="10" t="str">
        <f>CHOOSE(LanguagePage!$B$5,LanguagePage!$B21,LanguagePage!$D21)</f>
        <v>Real disposable cash incomes of households growth rate, y-o-y</v>
      </c>
      <c r="C20" s="9" t="str">
        <f>CHOOSE(LanguagePage!$B$5,LanguagePage!$C21,LanguagePage!$E21)</f>
        <v>%</v>
      </c>
      <c r="D20" s="31">
        <v>0.215</v>
      </c>
      <c r="E20" s="31">
        <v>0.16300000000000001</v>
      </c>
      <c r="F20" s="31">
        <v>8.9999999999999993E-3</v>
      </c>
      <c r="G20" s="31">
        <v>-5.8999999999999997E-2</v>
      </c>
      <c r="H20" s="31">
        <v>-6.9000000000000006E-2</v>
      </c>
      <c r="I20" s="31">
        <v>2.8000000000000001E-2</v>
      </c>
      <c r="J20" s="31">
        <v>7.9000000000000001E-2</v>
      </c>
      <c r="K20" s="31">
        <v>6.0999999999999999E-2</v>
      </c>
      <c r="L20" s="31">
        <v>4.7E-2</v>
      </c>
      <c r="M20" s="31">
        <v>2.1000000000000001E-2</v>
      </c>
      <c r="N20" s="34">
        <v>-3.5999999999999997E-2</v>
      </c>
      <c r="O20" s="34">
        <v>6.4000000000000001E-2</v>
      </c>
      <c r="Q20" s="45"/>
    </row>
    <row r="21" spans="1:19" ht="15" customHeight="1" x14ac:dyDescent="0.3">
      <c r="A21" s="7"/>
      <c r="B21" s="10" t="str">
        <f>CHOOSE(LanguagePage!$B$5,LanguagePage!$B22,LanguagePage!$D22)</f>
        <v>Nominal average monthly wage</v>
      </c>
      <c r="C21" s="9" t="str">
        <f>CHOOSE(LanguagePage!$B$5,LanguagePage!$C22,LanguagePage!$E22)</f>
        <v>BYN</v>
      </c>
      <c r="D21" s="37">
        <v>367.60829999999999</v>
      </c>
      <c r="E21" s="37">
        <v>506.14179999999999</v>
      </c>
      <c r="F21" s="37">
        <v>609.13439999999991</v>
      </c>
      <c r="G21" s="72">
        <v>671.86969999999997</v>
      </c>
      <c r="H21" s="72">
        <v>722</v>
      </c>
      <c r="I21" s="72">
        <v>815.2</v>
      </c>
      <c r="J21" s="72">
        <v>958.1</v>
      </c>
      <c r="K21" s="72">
        <v>1090.9000000000001</v>
      </c>
      <c r="L21" s="72">
        <v>1250.9000000000001</v>
      </c>
      <c r="M21" s="72">
        <v>1434.4</v>
      </c>
      <c r="N21" s="73">
        <v>1630.9</v>
      </c>
      <c r="O21" s="73">
        <v>1902.3</v>
      </c>
      <c r="Q21" s="45"/>
    </row>
    <row r="22" spans="1:19" ht="15" customHeight="1" x14ac:dyDescent="0.3">
      <c r="A22" s="7"/>
      <c r="B22" s="10" t="str">
        <f>CHOOSE(LanguagePage!$B$5,LanguagePage!$B23,LanguagePage!$D23)</f>
        <v>Real wage growth rate, y-o-y</v>
      </c>
      <c r="C22" s="9" t="str">
        <f>CHOOSE(LanguagePage!$B$5,LanguagePage!$C23,LanguagePage!$E23)</f>
        <v>%</v>
      </c>
      <c r="D22" s="31">
        <v>0.215</v>
      </c>
      <c r="E22" s="31">
        <v>0.16400000000000006</v>
      </c>
      <c r="F22" s="31">
        <v>3.0000000000000001E-3</v>
      </c>
      <c r="G22" s="31">
        <v>-3.1E-2</v>
      </c>
      <c r="H22" s="31">
        <v>-0.04</v>
      </c>
      <c r="I22" s="31">
        <v>6.2E-2</v>
      </c>
      <c r="J22" s="31">
        <v>0.11600000000000001</v>
      </c>
      <c r="K22" s="31">
        <v>7.2999999999999995E-2</v>
      </c>
      <c r="L22" s="31">
        <v>8.2000000000000003E-2</v>
      </c>
      <c r="M22" s="31">
        <v>4.3999999999999997E-2</v>
      </c>
      <c r="N22" s="34">
        <v>-1.7999999999999999E-2</v>
      </c>
      <c r="O22" s="34">
        <v>0.11</v>
      </c>
      <c r="Q22" s="45"/>
    </row>
    <row r="23" spans="1:19" ht="15" customHeight="1" x14ac:dyDescent="0.3">
      <c r="A23" s="11"/>
      <c r="B23" s="10" t="str">
        <f>CHOOSE(LanguagePage!$B$5,LanguagePage!$B24,LanguagePage!$D24)</f>
        <v>Disposable income, per month per household</v>
      </c>
      <c r="C23" s="9" t="str">
        <f>CHOOSE(LanguagePage!$B$5,LanguagePage!$C24,LanguagePage!$E24)</f>
        <v xml:space="preserve">BYN </v>
      </c>
      <c r="D23" s="37">
        <v>494.8</v>
      </c>
      <c r="E23" s="37">
        <v>665</v>
      </c>
      <c r="F23" s="37">
        <v>822.3</v>
      </c>
      <c r="G23" s="72">
        <v>908.1</v>
      </c>
      <c r="H23" s="72">
        <v>962.3</v>
      </c>
      <c r="I23" s="72">
        <v>1043.5</v>
      </c>
      <c r="J23" s="72">
        <v>1217</v>
      </c>
      <c r="K23" s="72">
        <v>1357.5</v>
      </c>
      <c r="L23" s="72">
        <v>1459.8</v>
      </c>
      <c r="M23" s="72">
        <v>1599.4</v>
      </c>
      <c r="N23" s="74">
        <v>1781.5</v>
      </c>
      <c r="O23" s="74">
        <v>2079.3000000000002</v>
      </c>
    </row>
    <row r="24" spans="1:19" ht="15" customHeight="1" x14ac:dyDescent="0.3">
      <c r="A24" s="12"/>
      <c r="B24" s="56" t="str">
        <f>CHOOSE(LanguagePage!$B$5,LanguagePage!$B25,LanguagePage!$D25)</f>
        <v>including disposable cash income, per month per household</v>
      </c>
      <c r="C24" s="9" t="str">
        <f>CHOOSE(LanguagePage!$B$5,LanguagePage!$C25,LanguagePage!$E25)</f>
        <v xml:space="preserve">BYN </v>
      </c>
      <c r="D24" s="37">
        <v>471.5</v>
      </c>
      <c r="E24" s="37">
        <v>641.29999999999995</v>
      </c>
      <c r="F24" s="37">
        <v>784.7</v>
      </c>
      <c r="G24" s="72">
        <v>863.9</v>
      </c>
      <c r="H24" s="72">
        <v>906.3</v>
      </c>
      <c r="I24" s="72">
        <v>980.9</v>
      </c>
      <c r="J24" s="72">
        <v>1149.3</v>
      </c>
      <c r="K24" s="72">
        <v>1290.3</v>
      </c>
      <c r="L24" s="72">
        <v>1391.2</v>
      </c>
      <c r="M24" s="72">
        <v>1523.9</v>
      </c>
      <c r="N24" s="75">
        <v>1696.6</v>
      </c>
      <c r="O24" s="75">
        <v>1988.9</v>
      </c>
    </row>
    <row r="25" spans="1:19" ht="15" customHeight="1" x14ac:dyDescent="0.3">
      <c r="A25" s="11"/>
      <c r="B25" s="10" t="str">
        <f>CHOOSE(LanguagePage!$B$5,LanguagePage!$B26,LanguagePage!$D26)</f>
        <v>Consumer expenses, per month per household</v>
      </c>
      <c r="C25" s="9" t="str">
        <f>CHOOSE(LanguagePage!$B$5,LanguagePage!$C26,LanguagePage!$E26)</f>
        <v xml:space="preserve">BYN </v>
      </c>
      <c r="D25" s="37">
        <v>358.4</v>
      </c>
      <c r="E25" s="37">
        <v>473.4</v>
      </c>
      <c r="F25" s="37">
        <v>578.4</v>
      </c>
      <c r="G25" s="72">
        <v>632.9</v>
      </c>
      <c r="H25" s="72">
        <v>677.7</v>
      </c>
      <c r="I25" s="72">
        <v>756.2</v>
      </c>
      <c r="J25" s="72">
        <v>872.3</v>
      </c>
      <c r="K25" s="72">
        <v>966.5</v>
      </c>
      <c r="L25" s="72">
        <v>1063.7</v>
      </c>
      <c r="M25" s="72">
        <v>1129.2</v>
      </c>
      <c r="N25" s="74">
        <v>1249.0999999999999</v>
      </c>
      <c r="O25" s="74">
        <v>1429.5</v>
      </c>
    </row>
    <row r="26" spans="1:19" ht="15" customHeight="1" x14ac:dyDescent="0.3">
      <c r="A26" s="11"/>
      <c r="B26" s="56" t="str">
        <f>CHOOSE(LanguagePage!$B$5,LanguagePage!$B27,LanguagePage!$D27)</f>
        <v>share of disposable cash spent on consumer expenses</v>
      </c>
      <c r="C26" s="9" t="str">
        <f>CHOOSE(LanguagePage!$B$5,LanguagePage!$C27,LanguagePage!$E27)</f>
        <v>%</v>
      </c>
      <c r="D26" s="31">
        <f t="shared" ref="D26:K26" si="3">D25/D24</f>
        <v>0.76012725344644749</v>
      </c>
      <c r="E26" s="31">
        <f t="shared" si="3"/>
        <v>0.73818805551224076</v>
      </c>
      <c r="F26" s="31">
        <f t="shared" si="3"/>
        <v>0.73709697973747923</v>
      </c>
      <c r="G26" s="31">
        <f t="shared" si="3"/>
        <v>0.73260794073388125</v>
      </c>
      <c r="H26" s="31">
        <f t="shared" si="3"/>
        <v>0.74776564051638539</v>
      </c>
      <c r="I26" s="31">
        <f t="shared" si="3"/>
        <v>0.77092466102558876</v>
      </c>
      <c r="J26" s="31">
        <f t="shared" si="3"/>
        <v>0.75898372922648571</v>
      </c>
      <c r="K26" s="31">
        <f t="shared" si="3"/>
        <v>0.74905060838564674</v>
      </c>
      <c r="L26" s="31">
        <f>L25/L24</f>
        <v>0.76459171937895343</v>
      </c>
      <c r="M26" s="31">
        <f>M25/M24</f>
        <v>0.74099350351072901</v>
      </c>
      <c r="N26" s="31">
        <f>N25/N24</f>
        <v>0.73623718024283857</v>
      </c>
      <c r="O26" s="31">
        <f>O25/O24</f>
        <v>0.71873900145809233</v>
      </c>
    </row>
    <row r="27" spans="1:19" ht="15" customHeight="1" x14ac:dyDescent="0.3">
      <c r="A27" s="11"/>
      <c r="B27" s="56" t="str">
        <f>CHOOSE(LanguagePage!$B$5,LanguagePage!$B28,LanguagePage!$D28)</f>
        <v>share of food (incl. alcohol and tobacco) in consumer expenses</v>
      </c>
      <c r="C27" s="9" t="str">
        <f>CHOOSE(LanguagePage!$B$5,LanguagePage!$C28,LanguagePage!$E28)</f>
        <v>%</v>
      </c>
      <c r="D27" s="31">
        <v>0.46799999999999997</v>
      </c>
      <c r="E27" s="31">
        <v>0.438</v>
      </c>
      <c r="F27" s="31">
        <v>0.45400000000000001</v>
      </c>
      <c r="G27" s="31">
        <v>0.45400000000000007</v>
      </c>
      <c r="H27" s="31">
        <v>0.44800000000000006</v>
      </c>
      <c r="I27" s="31">
        <v>0.437</v>
      </c>
      <c r="J27" s="31">
        <v>0.41899999999999998</v>
      </c>
      <c r="K27" s="31">
        <v>0.41499999999999998</v>
      </c>
      <c r="L27" s="31">
        <v>0.41799999999999998</v>
      </c>
      <c r="M27" s="31">
        <v>0.42699999999999999</v>
      </c>
      <c r="N27" s="70">
        <v>0.42199999999999999</v>
      </c>
      <c r="O27" s="70">
        <v>0.41199999999999998</v>
      </c>
    </row>
    <row r="28" spans="1:19" ht="15" customHeight="1" x14ac:dyDescent="0.3">
      <c r="A28" s="7"/>
      <c r="B28" s="10" t="str">
        <f>CHOOSE(LanguagePage!$B$5,LanguagePage!$B29,LanguagePage!$D29)</f>
        <v>Retail turnover</v>
      </c>
      <c r="C28" s="9" t="str">
        <f>CHOOSE(LanguagePage!$B$5,LanguagePage!$C29,LanguagePage!$E29)</f>
        <v>BYN mn</v>
      </c>
      <c r="D28" s="36">
        <v>20230.900000000001</v>
      </c>
      <c r="E28" s="36">
        <v>26801.87</v>
      </c>
      <c r="F28" s="36">
        <v>31810</v>
      </c>
      <c r="G28" s="36">
        <v>34723.96</v>
      </c>
      <c r="H28" s="36">
        <v>36923.385000000002</v>
      </c>
      <c r="I28" s="36">
        <v>40237.300000000003</v>
      </c>
      <c r="J28" s="36">
        <v>45165.2</v>
      </c>
      <c r="K28" s="36">
        <v>49557.5</v>
      </c>
      <c r="L28" s="36">
        <v>53538.972699999998</v>
      </c>
      <c r="M28" s="36">
        <v>60067.485999999997</v>
      </c>
      <c r="N28" s="83">
        <v>68058.554499999998</v>
      </c>
      <c r="O28" s="83">
        <v>76952.266900000002</v>
      </c>
      <c r="Q28" s="45"/>
    </row>
    <row r="29" spans="1:19" ht="15" customHeight="1" x14ac:dyDescent="0.3">
      <c r="A29" s="7"/>
      <c r="B29" s="10" t="str">
        <f>CHOOSE(LanguagePage!$B$5,LanguagePage!$B30,LanguagePage!$D30)</f>
        <v>Food retail turnover</v>
      </c>
      <c r="C29" s="9" t="str">
        <f>CHOOSE(LanguagePage!$B$5,LanguagePage!$C30,LanguagePage!$E30)</f>
        <v>BYN mn</v>
      </c>
      <c r="D29" s="36">
        <v>9806.1299999999992</v>
      </c>
      <c r="E29" s="36">
        <v>12862.64</v>
      </c>
      <c r="F29" s="36">
        <v>15672.73</v>
      </c>
      <c r="G29" s="36">
        <v>17425.71</v>
      </c>
      <c r="H29" s="36">
        <v>18845.256000000001</v>
      </c>
      <c r="I29" s="36">
        <v>20383.2</v>
      </c>
      <c r="J29" s="36">
        <v>22186.1</v>
      </c>
      <c r="K29" s="36">
        <v>24082.7</v>
      </c>
      <c r="L29" s="36">
        <v>26196.553500000002</v>
      </c>
      <c r="M29" s="36">
        <v>29136.691900000002</v>
      </c>
      <c r="N29" s="84">
        <v>33695.501199999999</v>
      </c>
      <c r="O29" s="84">
        <v>37494.063000000002</v>
      </c>
      <c r="S29" s="68"/>
    </row>
    <row r="30" spans="1:19" ht="15" customHeight="1" thickBot="1" x14ac:dyDescent="0.35">
      <c r="A30" s="7"/>
      <c r="B30" s="53" t="str">
        <f>CHOOSE(LanguagePage!$B$5,LanguagePage!$B31,LanguagePage!$D31)</f>
        <v>share of food (incl. alcohol and tobacco) in total retail turnover</v>
      </c>
      <c r="C30" s="54" t="str">
        <f>CHOOSE(LanguagePage!$B$5,LanguagePage!$C31,LanguagePage!$E31)</f>
        <v>%</v>
      </c>
      <c r="D30" s="55">
        <f>D29/D28</f>
        <v>0.48471051708030777</v>
      </c>
      <c r="E30" s="55">
        <f>E29/E28</f>
        <v>0.47991576707147671</v>
      </c>
      <c r="F30" s="55">
        <f>F29/F28</f>
        <v>0.49269820811065701</v>
      </c>
      <c r="G30" s="55">
        <f t="shared" ref="G30:M30" si="4">G29/G28</f>
        <v>0.50183533214529674</v>
      </c>
      <c r="H30" s="55">
        <f t="shared" si="4"/>
        <v>0.51038809144936192</v>
      </c>
      <c r="I30" s="55">
        <f t="shared" si="4"/>
        <v>0.5065747453233691</v>
      </c>
      <c r="J30" s="55">
        <f t="shared" si="4"/>
        <v>0.49122111714328731</v>
      </c>
      <c r="K30" s="55">
        <f t="shared" si="4"/>
        <v>0.48595469908691924</v>
      </c>
      <c r="L30" s="55">
        <f t="shared" si="4"/>
        <v>0.48929877020221574</v>
      </c>
      <c r="M30" s="55">
        <f t="shared" si="4"/>
        <v>0.48506594565985339</v>
      </c>
      <c r="N30" s="85">
        <f>N29/N28</f>
        <v>0.49509575170304271</v>
      </c>
      <c r="O30" s="85">
        <f>O29/O28</f>
        <v>0.48723792697002405</v>
      </c>
    </row>
    <row r="31" spans="1:19" ht="14.4" thickTop="1" x14ac:dyDescent="0.3">
      <c r="A31" s="7"/>
      <c r="C31" s="6"/>
      <c r="D31" s="5"/>
      <c r="E31" s="5"/>
      <c r="F31" s="5"/>
      <c r="G31" s="5"/>
      <c r="H31" s="5"/>
      <c r="J31" s="2"/>
      <c r="N31" s="2"/>
      <c r="O31" s="2"/>
    </row>
    <row r="32" spans="1:19" x14ac:dyDescent="0.3">
      <c r="A32" s="7"/>
      <c r="B32" s="8" t="str">
        <f>CHOOSE(LanguagePage!$B$5,LanguagePage!$B33,LanguagePage!$D33)</f>
        <v>Source: National Statistical Committee, National Bank of the Republic of Belarus</v>
      </c>
      <c r="C32" s="6"/>
      <c r="D32" s="3"/>
    </row>
    <row r="33" spans="2:15" s="3" customFormat="1" ht="14.4" x14ac:dyDescent="0.3">
      <c r="L33"/>
      <c r="M33"/>
    </row>
    <row r="34" spans="2:15" s="3" customFormat="1" x14ac:dyDescent="0.3">
      <c r="B34" s="39" t="str">
        <f>CHOOSE(LanguagePage!$B$5,LanguagePage!$B35,LanguagePage!$C35)</f>
        <v>[1] Nominal GDP in USD is calculated by dividing the nominal GDP in BYN by the average exchange rate of the Belarusian ruble to USD for the reporting period.</v>
      </c>
      <c r="L34" s="40"/>
      <c r="M34" s="40"/>
      <c r="N34" s="40"/>
      <c r="O34" s="40"/>
    </row>
    <row r="35" spans="2:15" s="3" customFormat="1" x14ac:dyDescent="0.3">
      <c r="B35" s="39"/>
    </row>
    <row r="36" spans="2:15" s="3" customFormat="1" x14ac:dyDescent="0.3">
      <c r="B36" s="39"/>
      <c r="I36" s="42"/>
      <c r="J36" s="42"/>
      <c r="K36" s="42"/>
      <c r="L36" s="42"/>
      <c r="M36" s="42"/>
    </row>
    <row r="37" spans="2:15" s="3" customFormat="1" x14ac:dyDescent="0.3"/>
    <row r="38" spans="2:15" s="3" customFormat="1" x14ac:dyDescent="0.3"/>
    <row r="39" spans="2:15" s="3" customFormat="1" x14ac:dyDescent="0.3"/>
    <row r="40" spans="2:15" s="3" customFormat="1" x14ac:dyDescent="0.3"/>
    <row r="41" spans="2:15" s="3" customFormat="1" x14ac:dyDescent="0.3"/>
    <row r="42" spans="2:15" s="3" customFormat="1" x14ac:dyDescent="0.3"/>
    <row r="43" spans="2:15" s="3" customFormat="1" x14ac:dyDescent="0.3"/>
    <row r="44" spans="2:15" s="3" customFormat="1" x14ac:dyDescent="0.3"/>
    <row r="45" spans="2:15" s="3" customFormat="1" x14ac:dyDescent="0.3"/>
    <row r="46" spans="2:15" s="3" customFormat="1" x14ac:dyDescent="0.3"/>
    <row r="47" spans="2:15" s="3" customFormat="1" x14ac:dyDescent="0.3"/>
    <row r="48" spans="2:15" s="3" customFormat="1" x14ac:dyDescent="0.3"/>
    <row r="49" spans="2:3" s="3" customFormat="1" x14ac:dyDescent="0.3"/>
    <row r="50" spans="2:3" s="3" customFormat="1" x14ac:dyDescent="0.3"/>
    <row r="51" spans="2:3" s="3" customFormat="1" x14ac:dyDescent="0.3"/>
    <row r="52" spans="2:3" s="3" customFormat="1" x14ac:dyDescent="0.3"/>
    <row r="53" spans="2:3" s="3" customFormat="1" x14ac:dyDescent="0.3"/>
    <row r="54" spans="2:3" s="3" customFormat="1" x14ac:dyDescent="0.3"/>
    <row r="55" spans="2:3" s="3" customFormat="1" x14ac:dyDescent="0.3"/>
    <row r="56" spans="2:3" s="3" customFormat="1" x14ac:dyDescent="0.3"/>
    <row r="57" spans="2:3" s="3" customFormat="1" x14ac:dyDescent="0.3"/>
    <row r="58" spans="2:3" s="3" customFormat="1" x14ac:dyDescent="0.3">
      <c r="B58" s="4"/>
      <c r="C58" s="4"/>
    </row>
    <row r="59" spans="2:3" s="3" customFormat="1" x14ac:dyDescent="0.3">
      <c r="B59" s="4"/>
      <c r="C59" s="4"/>
    </row>
    <row r="60" spans="2:3" s="3" customFormat="1" x14ac:dyDescent="0.3">
      <c r="B60" s="4"/>
      <c r="C60" s="4"/>
    </row>
    <row r="61" spans="2:3" s="3" customFormat="1" x14ac:dyDescent="0.3">
      <c r="B61" s="4"/>
      <c r="C61" s="4"/>
    </row>
    <row r="62" spans="2:3" s="3" customFormat="1" x14ac:dyDescent="0.3">
      <c r="B62" s="4"/>
      <c r="C62" s="4"/>
    </row>
    <row r="63" spans="2:3" s="3" customFormat="1" x14ac:dyDescent="0.3">
      <c r="B63" s="4"/>
      <c r="C63" s="4"/>
    </row>
    <row r="64" spans="2:3" s="3" customFormat="1" x14ac:dyDescent="0.3">
      <c r="B64" s="4"/>
      <c r="C64" s="4"/>
    </row>
    <row r="65" spans="2:11" s="3" customFormat="1" x14ac:dyDescent="0.3">
      <c r="B65" s="4"/>
      <c r="C65" s="4"/>
    </row>
    <row r="66" spans="2:11" s="3" customFormat="1" x14ac:dyDescent="0.3">
      <c r="B66" s="4"/>
      <c r="C66" s="4"/>
    </row>
    <row r="67" spans="2:11" s="3" customFormat="1" x14ac:dyDescent="0.3">
      <c r="B67" s="4"/>
      <c r="C67" s="4"/>
    </row>
    <row r="68" spans="2:11" s="3" customFormat="1" x14ac:dyDescent="0.3">
      <c r="B68" s="4"/>
      <c r="C68" s="4"/>
    </row>
    <row r="69" spans="2:11" s="3" customFormat="1" x14ac:dyDescent="0.3">
      <c r="B69" s="4"/>
      <c r="C69" s="4"/>
    </row>
    <row r="70" spans="2:11" s="3" customFormat="1" x14ac:dyDescent="0.3">
      <c r="B70" s="4"/>
      <c r="C70" s="4"/>
    </row>
    <row r="71" spans="2:11" s="3" customFormat="1" x14ac:dyDescent="0.3">
      <c r="B71" s="4"/>
      <c r="C71" s="4"/>
    </row>
    <row r="72" spans="2:11" s="3" customFormat="1" x14ac:dyDescent="0.3">
      <c r="B72" s="4"/>
      <c r="C72" s="4"/>
    </row>
    <row r="73" spans="2:11" s="3" customFormat="1" x14ac:dyDescent="0.3">
      <c r="B73" s="4"/>
      <c r="C73" s="4"/>
    </row>
    <row r="74" spans="2:11" s="3" customFormat="1" x14ac:dyDescent="0.3">
      <c r="B74" s="4"/>
      <c r="C74" s="4"/>
    </row>
    <row r="75" spans="2:11" s="3" customFormat="1" x14ac:dyDescent="0.3">
      <c r="B75" s="4"/>
      <c r="C75" s="4"/>
      <c r="D75" s="1"/>
      <c r="E75" s="1"/>
      <c r="F75" s="1"/>
      <c r="G75" s="1"/>
      <c r="H75" s="1"/>
      <c r="I75" s="1"/>
      <c r="J75" s="1"/>
      <c r="K75" s="1"/>
    </row>
  </sheetData>
  <mergeCells count="1">
    <mergeCell ref="B2:F2"/>
  </mergeCells>
  <dataValidations count="1">
    <dataValidation type="list" allowBlank="1" showInputMessage="1" showErrorMessage="1" sqref="B4" xr:uid="{00000000-0002-0000-0000-000000000000}">
      <formula1>"Выбор языка: РУССКИЙ,Language: ENGLISH"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H9:O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autoPageBreaks="0" fitToPage="1"/>
  </sheetPr>
  <dimension ref="A1:AX61"/>
  <sheetViews>
    <sheetView showGridLines="0" zoomScale="90" zoomScaleNormal="90" zoomScalePageLayoutView="54" workbookViewId="0">
      <selection activeCell="A3" sqref="A3"/>
    </sheetView>
  </sheetViews>
  <sheetFormatPr defaultColWidth="9.109375" defaultRowHeight="13.8" x14ac:dyDescent="0.3"/>
  <cols>
    <col min="1" max="1" width="4.88671875" style="1" customWidth="1"/>
    <col min="2" max="2" width="98.88671875" style="2" customWidth="1"/>
    <col min="3" max="3" width="14.44140625" style="2" customWidth="1"/>
    <col min="4" max="17" width="9.33203125" style="1" hidden="1" customWidth="1"/>
    <col min="18" max="18" width="23.44140625" style="1" hidden="1" customWidth="1"/>
    <col min="19" max="19" width="22.6640625" style="1" hidden="1" customWidth="1"/>
    <col min="20" max="20" width="22.88671875" style="1" hidden="1" customWidth="1"/>
    <col min="21" max="21" width="16.5546875" style="1" hidden="1" customWidth="1"/>
    <col min="22" max="22" width="19" style="1" hidden="1" customWidth="1"/>
    <col min="23" max="23" width="15.33203125" style="1" hidden="1" customWidth="1"/>
    <col min="24" max="25" width="9.33203125" style="1" hidden="1" customWidth="1"/>
    <col min="26" max="36" width="9.33203125" style="1" customWidth="1"/>
    <col min="37" max="38" width="9.109375" style="1" customWidth="1"/>
    <col min="39" max="42" width="9.109375" style="1"/>
    <col min="43" max="43" width="15.6640625" style="1" customWidth="1"/>
    <col min="44" max="46" width="9.109375" style="1"/>
    <col min="47" max="47" width="17.109375" style="1" customWidth="1"/>
    <col min="48" max="16384" width="9.109375" style="1"/>
  </cols>
  <sheetData>
    <row r="1" spans="1:50" ht="12.75" customHeight="1" x14ac:dyDescent="0.3">
      <c r="B1" s="25"/>
      <c r="C1" s="25"/>
      <c r="D1" s="25"/>
      <c r="E1" s="25"/>
      <c r="F1" s="25"/>
      <c r="G1" s="25"/>
      <c r="H1" s="25"/>
      <c r="AG1" s="1" t="s">
        <v>0</v>
      </c>
      <c r="AJ1" s="57"/>
      <c r="AK1" s="57"/>
      <c r="AL1" s="57"/>
      <c r="AM1" s="57"/>
      <c r="AN1" s="57"/>
    </row>
    <row r="2" spans="1:50" ht="15.6" x14ac:dyDescent="0.3">
      <c r="B2" s="92" t="str">
        <f>IF(LanguagePage!$B$40=1,LanguagePage!$B$37,LanguagePage!$B$38)</f>
        <v>BELARUS. MACROECONOMIC INDICATORS (QUARTER BASIS)</v>
      </c>
      <c r="C2" s="92"/>
      <c r="D2" s="92"/>
      <c r="E2" s="92"/>
      <c r="F2" s="92"/>
      <c r="G2" s="25"/>
      <c r="H2" s="25"/>
      <c r="I2" s="25"/>
      <c r="J2" s="25"/>
      <c r="AH2" s="1" t="s">
        <v>0</v>
      </c>
      <c r="AJ2" s="57"/>
      <c r="AK2" s="57"/>
      <c r="AL2" s="57"/>
      <c r="AM2" s="57"/>
      <c r="AN2" s="57"/>
    </row>
    <row r="3" spans="1:50" x14ac:dyDescent="0.3">
      <c r="Y3" s="69"/>
      <c r="Z3" s="69"/>
      <c r="AD3" s="52"/>
      <c r="AJ3" s="57"/>
      <c r="AK3" s="57"/>
      <c r="AL3" s="57"/>
      <c r="AM3" s="57"/>
      <c r="AN3" s="57"/>
    </row>
    <row r="4" spans="1:50" x14ac:dyDescent="0.3">
      <c r="B4" s="41" t="s">
        <v>156</v>
      </c>
      <c r="C4" s="1"/>
      <c r="AD4" s="69"/>
      <c r="AE4" s="69"/>
      <c r="AF4" s="69"/>
      <c r="AG4" s="69" t="s">
        <v>0</v>
      </c>
      <c r="AH4" s="69"/>
      <c r="AI4" s="69"/>
      <c r="AJ4" s="57"/>
      <c r="AK4" s="57"/>
      <c r="AL4" s="57"/>
      <c r="AM4" s="57"/>
      <c r="AN4" s="57"/>
    </row>
    <row r="5" spans="1:50" ht="11.25" customHeight="1" x14ac:dyDescent="0.3">
      <c r="Y5" s="80"/>
      <c r="Z5" s="81"/>
      <c r="AA5" s="81"/>
      <c r="AC5" s="81"/>
      <c r="AF5" s="79"/>
      <c r="AG5" s="79"/>
      <c r="AH5" s="79"/>
      <c r="AI5" s="79"/>
      <c r="AJ5" s="57"/>
      <c r="AK5" s="57"/>
      <c r="AL5" s="57"/>
      <c r="AM5" s="57"/>
      <c r="AN5" s="57"/>
    </row>
    <row r="6" spans="1:50" ht="14.4" x14ac:dyDescent="0.3">
      <c r="B6" s="16" t="str">
        <f>CHOOSE(LanguagePage!$B$40,LanguagePage!$B42,LanguagePage!$D42)</f>
        <v>Indicator</v>
      </c>
      <c r="C6" s="16" t="str">
        <f>CHOOSE(LanguagePage!$B$40,LanguagePage!$C42,LanguagePage!$E42)</f>
        <v>Unit</v>
      </c>
      <c r="D6" s="15" t="str">
        <f>CHOOSE(LanguagePage!$B$40,LanguagePage!F$42,LanguagePage!F$43)</f>
        <v>Q1 2016</v>
      </c>
      <c r="E6" s="15" t="str">
        <f>CHOOSE(LanguagePage!$B$40,LanguagePage!G$42,LanguagePage!G$43)</f>
        <v>Q2 2016</v>
      </c>
      <c r="F6" s="15" t="str">
        <f>CHOOSE(LanguagePage!$B$40,LanguagePage!H$42,LanguagePage!H$43)</f>
        <v>Q3 2016</v>
      </c>
      <c r="G6" s="15" t="str">
        <f>CHOOSE(LanguagePage!$B$40,LanguagePage!I$42,LanguagePage!I$43)</f>
        <v>Q4 2016</v>
      </c>
      <c r="H6" s="15" t="str">
        <f>CHOOSE(LanguagePage!$B$40,LanguagePage!J$42,LanguagePage!J$43)</f>
        <v>Q1 2017</v>
      </c>
      <c r="I6" s="15" t="str">
        <f>CHOOSE(LanguagePage!$B$40,LanguagePage!K$42,LanguagePage!K$43)</f>
        <v>Q2 2017</v>
      </c>
      <c r="J6" s="15" t="str">
        <f>CHOOSE(LanguagePage!$B$40,LanguagePage!L$42,LanguagePage!L$43)</f>
        <v>Q3 2017</v>
      </c>
      <c r="K6" s="15" t="str">
        <f>CHOOSE(LanguagePage!$B$40,LanguagePage!M$42,LanguagePage!M$43)</f>
        <v>Q4 2017</v>
      </c>
      <c r="L6" s="15" t="str">
        <f>CHOOSE(LanguagePage!$B$40,LanguagePage!N$42,LanguagePage!N$43)</f>
        <v>Q1 2018</v>
      </c>
      <c r="M6" s="15" t="str">
        <f>CHOOSE(LanguagePage!$B$40,LanguagePage!O$42,LanguagePage!O$43)</f>
        <v>Q2 2018</v>
      </c>
      <c r="N6" s="15" t="str">
        <f>CHOOSE(LanguagePage!$B$40,LanguagePage!P$42,LanguagePage!P$43)</f>
        <v>Q3 2018</v>
      </c>
      <c r="O6" s="15" t="str">
        <f>CHOOSE(LanguagePage!$B$40,LanguagePage!Q$42,LanguagePage!Q$43)</f>
        <v>Q4 2018</v>
      </c>
      <c r="P6" s="15" t="str">
        <f>CHOOSE(LanguagePage!$B$40,LanguagePage!R$42,LanguagePage!R$43)</f>
        <v>Q1 2019</v>
      </c>
      <c r="Q6" s="15" t="str">
        <f>CHOOSE(LanguagePage!$B$40,LanguagePage!S$42,LanguagePage!S$43)</f>
        <v>Q2 2019</v>
      </c>
      <c r="R6" s="15" t="str">
        <f>CHOOSE(LanguagePage!$B$40,LanguagePage!T$42,LanguagePage!T$43)</f>
        <v>Q3 2019</v>
      </c>
      <c r="S6" s="15" t="str">
        <f>CHOOSE(LanguagePage!$B$40,LanguagePage!U$42,LanguagePage!U$43)</f>
        <v>Q4 2019</v>
      </c>
      <c r="T6" s="15" t="str">
        <f>CHOOSE(LanguagePage!$B$40,LanguagePage!V$42,LanguagePage!V$43)</f>
        <v>Q1 2020</v>
      </c>
      <c r="U6" s="15" t="str">
        <f>CHOOSE(LanguagePage!$B$40,LanguagePage!W$42,LanguagePage!W$43)</f>
        <v>Q2 2020</v>
      </c>
      <c r="V6" s="15" t="str">
        <f>CHOOSE(LanguagePage!$B$40,LanguagePage!X$42,LanguagePage!X$43)</f>
        <v>Q3 2020</v>
      </c>
      <c r="W6" s="15" t="str">
        <f>CHOOSE(LanguagePage!$B$40,LanguagePage!Y$42,LanguagePage!Y$43)</f>
        <v>Q3 2021</v>
      </c>
      <c r="X6" s="15" t="str">
        <f>CHOOSE(LanguagePage!$B$40,LanguagePage!Z$42,LanguagePage!Z$43)</f>
        <v>Q1 2021</v>
      </c>
      <c r="Y6" s="15" t="str">
        <f>CHOOSE(LanguagePage!$B$40,LanguagePage!AA$42,LanguagePage!AA$43)</f>
        <v>Q2 2021</v>
      </c>
      <c r="Z6" s="15" t="str">
        <f>CHOOSE(LanguagePage!$B$40,LanguagePage!AB$42,LanguagePage!AB$43)</f>
        <v>Q3 2021</v>
      </c>
      <c r="AA6" s="15" t="str">
        <f>CHOOSE(LanguagePage!$B$40,LanguagePage!AC$42,LanguagePage!AC$43)</f>
        <v>Q4 2021</v>
      </c>
      <c r="AB6" s="15" t="str">
        <f>CHOOSE(LanguagePage!$B$40,LanguagePage!AD$42,LanguagePage!AD$43)</f>
        <v>Q1 2022</v>
      </c>
      <c r="AC6" s="15" t="str">
        <f>CHOOSE(LanguagePage!$B$40,LanguagePage!AE$42,LanguagePage!AE$43)</f>
        <v>Q2 2022</v>
      </c>
      <c r="AD6" s="15" t="str">
        <f>CHOOSE(LanguagePage!$B$40,LanguagePage!AF$42,LanguagePage!AF$43)</f>
        <v>Q3 2022</v>
      </c>
      <c r="AE6" s="15" t="str">
        <f>CHOOSE(LanguagePage!$B$40,LanguagePage!AG$42,LanguagePage!AG$43)</f>
        <v>Q4 2022</v>
      </c>
      <c r="AF6" s="15" t="str">
        <f>CHOOSE(LanguagePage!$B$40,LanguagePage!AH$42,LanguagePage!AH$43)</f>
        <v>Q1 2023</v>
      </c>
      <c r="AG6" s="15" t="str">
        <f>CHOOSE(LanguagePage!$B$40,LanguagePage!AI$42,LanguagePage!AI$43)</f>
        <v>Q2 2023</v>
      </c>
      <c r="AH6" s="15" t="str">
        <f>CHOOSE(LanguagePage!$B$40,LanguagePage!AJ$42,LanguagePage!AJ$43)</f>
        <v>Q3 2023</v>
      </c>
      <c r="AI6" s="15" t="str">
        <f>CHOOSE(LanguagePage!$B$40,LanguagePage!AK$42,LanguagePage!AK$43)</f>
        <v>Q4 2023</v>
      </c>
      <c r="AJ6" s="86"/>
      <c r="AK6" s="57"/>
      <c r="AL6" s="88"/>
      <c r="AM6" s="57"/>
      <c r="AN6" s="57"/>
      <c r="AP6" s="57"/>
      <c r="AQ6" s="57"/>
      <c r="AR6" s="57"/>
      <c r="AS6" s="57"/>
      <c r="AT6" s="57"/>
      <c r="AU6" s="57"/>
      <c r="AV6" s="57"/>
      <c r="AW6" s="57"/>
      <c r="AX6" s="57"/>
    </row>
    <row r="7" spans="1:50" ht="15" customHeight="1" x14ac:dyDescent="0.3">
      <c r="A7" s="7"/>
      <c r="B7" s="14" t="str">
        <f>CHOOSE(LanguagePage!$B$40,LanguagePage!$B43,LanguagePage!$D43)</f>
        <v>Nominal GDP</v>
      </c>
      <c r="C7" s="14" t="str">
        <f>CHOOSE(LanguagePage!$B$40,LanguagePage!$C43,LanguagePage!$E43)</f>
        <v>BYN mn</v>
      </c>
      <c r="D7" s="33">
        <v>21121.7</v>
      </c>
      <c r="E7" s="33">
        <v>23052.5</v>
      </c>
      <c r="F7" s="33">
        <v>25720.6</v>
      </c>
      <c r="G7" s="33">
        <v>25054.199999999993</v>
      </c>
      <c r="H7" s="33">
        <v>22652.400000000001</v>
      </c>
      <c r="I7" s="33">
        <v>25341.200000000001</v>
      </c>
      <c r="J7" s="33">
        <v>28569.200000000001</v>
      </c>
      <c r="K7" s="33">
        <v>29185.4</v>
      </c>
      <c r="L7" s="33">
        <v>26766.1</v>
      </c>
      <c r="M7" s="33">
        <v>29341.8</v>
      </c>
      <c r="N7" s="33">
        <v>33127.300000000003</v>
      </c>
      <c r="O7" s="33">
        <v>33084.5</v>
      </c>
      <c r="P7" s="33">
        <v>29566.3</v>
      </c>
      <c r="Q7" s="33">
        <v>32163</v>
      </c>
      <c r="R7" s="33">
        <v>36871.9</v>
      </c>
      <c r="S7" s="33">
        <v>36130.9</v>
      </c>
      <c r="T7" s="33">
        <v>33002.5</v>
      </c>
      <c r="U7" s="33">
        <v>34398</v>
      </c>
      <c r="V7" s="33">
        <v>40886</v>
      </c>
      <c r="W7" s="33">
        <v>41434.300000000003</v>
      </c>
      <c r="X7" s="33">
        <v>37529.682999999997</v>
      </c>
      <c r="Y7" s="33">
        <v>41861.855000000003</v>
      </c>
      <c r="Z7" s="33">
        <v>47872.618999999999</v>
      </c>
      <c r="AA7" s="33">
        <v>49614.889999999978</v>
      </c>
      <c r="AB7" s="33">
        <v>44310.709000000003</v>
      </c>
      <c r="AC7" s="33">
        <v>44578.362000000001</v>
      </c>
      <c r="AD7" s="33">
        <v>52832.082000000002</v>
      </c>
      <c r="AE7" s="33">
        <v>52019.800999999999</v>
      </c>
      <c r="AF7" s="76">
        <v>46840.061999999998</v>
      </c>
      <c r="AG7" s="76">
        <v>51083.345999999998</v>
      </c>
      <c r="AH7" s="76">
        <v>59042.042999999998</v>
      </c>
      <c r="AI7" s="76">
        <v>59134.861999999994</v>
      </c>
      <c r="AJ7" s="57"/>
      <c r="AK7" s="48"/>
      <c r="AL7" s="89"/>
      <c r="AM7" s="57"/>
      <c r="AN7" s="57"/>
      <c r="AP7" s="57"/>
      <c r="AQ7" s="57"/>
      <c r="AR7" s="57"/>
      <c r="AS7" s="57"/>
      <c r="AT7" s="57"/>
      <c r="AU7" s="57"/>
      <c r="AV7" s="57"/>
      <c r="AW7" s="57"/>
      <c r="AX7" s="57"/>
    </row>
    <row r="8" spans="1:50" ht="15" customHeight="1" x14ac:dyDescent="0.3">
      <c r="A8" s="7"/>
      <c r="B8" s="14" t="str">
        <f>CHOOSE(LanguagePage!$B$40,LanguagePage!$B44,LanguagePage!$D44)</f>
        <v>Nominal GDP</v>
      </c>
      <c r="C8" s="14" t="str">
        <f>CHOOSE(LanguagePage!$B$40,LanguagePage!$C44,LanguagePage!$E44)</f>
        <v>USD mn</v>
      </c>
      <c r="D8" s="33">
        <v>10176.680317995664</v>
      </c>
      <c r="E8" s="33">
        <v>11672.151898734177</v>
      </c>
      <c r="F8" s="33">
        <v>13068.082511939843</v>
      </c>
      <c r="G8" s="33">
        <v>12927.86377708978</v>
      </c>
      <c r="H8" s="33">
        <f>H7/H13</f>
        <v>11840.058540664855</v>
      </c>
      <c r="I8" s="33">
        <f t="shared" ref="I8:S8" si="0">I7/I13</f>
        <v>13475.777718691837</v>
      </c>
      <c r="J8" s="33">
        <f t="shared" si="0"/>
        <v>14690.045248868779</v>
      </c>
      <c r="K8" s="33">
        <f t="shared" si="0"/>
        <v>14662.346144184879</v>
      </c>
      <c r="L8" s="33">
        <f t="shared" si="0"/>
        <v>13559.321175278621</v>
      </c>
      <c r="M8" s="33">
        <f t="shared" si="0"/>
        <v>14645.270776141753</v>
      </c>
      <c r="N8" s="33">
        <f t="shared" si="0"/>
        <v>16188.877486194597</v>
      </c>
      <c r="O8" s="33">
        <f t="shared" si="0"/>
        <v>15559.65762121996</v>
      </c>
      <c r="P8" s="33">
        <f t="shared" si="0"/>
        <v>13778.68394072141</v>
      </c>
      <c r="Q8" s="33">
        <f t="shared" si="0"/>
        <v>15374.282982791587</v>
      </c>
      <c r="R8" s="33">
        <f t="shared" si="0"/>
        <v>17936.420683951939</v>
      </c>
      <c r="S8" s="33">
        <f t="shared" si="0"/>
        <v>17425.918780746601</v>
      </c>
      <c r="T8" s="33">
        <f t="shared" ref="T8:AB8" si="1">T7/T13</f>
        <v>14770.184389545293</v>
      </c>
      <c r="U8" s="33">
        <f t="shared" si="1"/>
        <v>14105.055972444336</v>
      </c>
      <c r="V8" s="33">
        <f t="shared" si="1"/>
        <v>16313.290507920041</v>
      </c>
      <c r="W8" s="33">
        <f t="shared" si="1"/>
        <v>16097.24164724165</v>
      </c>
      <c r="X8" s="33">
        <f t="shared" si="1"/>
        <v>14474.01866635813</v>
      </c>
      <c r="Y8" s="33">
        <f t="shared" si="1"/>
        <v>16393.270285087721</v>
      </c>
      <c r="Z8" s="33">
        <f t="shared" si="1"/>
        <v>19015.180727677154</v>
      </c>
      <c r="AA8" s="33">
        <f t="shared" si="1"/>
        <v>19926.458893931474</v>
      </c>
      <c r="AB8" s="33">
        <f t="shared" si="1"/>
        <v>15930.50835879921</v>
      </c>
      <c r="AC8" s="33">
        <f t="shared" ref="AC8:AI8" si="2">AC7/AC13</f>
        <v>16951.881203179069</v>
      </c>
      <c r="AD8" s="33">
        <f t="shared" si="2"/>
        <v>20529.272197396542</v>
      </c>
      <c r="AE8" s="33">
        <f t="shared" si="2"/>
        <v>20785.472090142648</v>
      </c>
      <c r="AF8" s="33">
        <f t="shared" si="2"/>
        <v>17019.752915955087</v>
      </c>
      <c r="AG8" s="33">
        <f t="shared" si="2"/>
        <v>17428.640736949845</v>
      </c>
      <c r="AH8" s="33">
        <f t="shared" si="2"/>
        <v>18777.484018700507</v>
      </c>
      <c r="AI8" s="33">
        <f t="shared" si="2"/>
        <v>18485.998937134638</v>
      </c>
      <c r="AJ8" s="57"/>
      <c r="AK8" s="86"/>
      <c r="AL8" s="57"/>
      <c r="AM8" s="57"/>
      <c r="AN8" s="57"/>
      <c r="AP8" s="57"/>
      <c r="AQ8" s="57"/>
      <c r="AR8" s="57"/>
      <c r="AS8" s="57"/>
      <c r="AT8" s="57"/>
      <c r="AU8" s="57"/>
      <c r="AV8" s="57"/>
      <c r="AW8" s="57"/>
      <c r="AX8" s="57"/>
    </row>
    <row r="9" spans="1:50" ht="15" customHeight="1" x14ac:dyDescent="0.3">
      <c r="A9" s="7"/>
      <c r="B9" s="14" t="str">
        <f>CHOOSE(LanguagePage!$B$40,LanguagePage!$B45,LanguagePage!$D45)</f>
        <v>Nominal GDP per capita</v>
      </c>
      <c r="C9" s="14" t="str">
        <f>CHOOSE(LanguagePage!$B$40,LanguagePage!$C45,LanguagePage!$E45)</f>
        <v>USD per quarter</v>
      </c>
      <c r="D9" s="33">
        <v>1071.3930355681302</v>
      </c>
      <c r="E9" s="33">
        <v>1228.7316393999774</v>
      </c>
      <c r="F9" s="33">
        <v>1375.2112592279843</v>
      </c>
      <c r="G9" s="33">
        <v>1360.1190723875222</v>
      </c>
      <c r="H9" s="33">
        <v>1246.105522794973</v>
      </c>
      <c r="I9" s="33">
        <v>1418.9435370659139</v>
      </c>
      <c r="J9" s="33">
        <v>1547.0289289167965</v>
      </c>
      <c r="K9" s="33">
        <v>1544.4127898401989</v>
      </c>
      <c r="L9" s="33">
        <v>1429.0946164152404</v>
      </c>
      <c r="M9" s="33">
        <v>1544.6561135020966</v>
      </c>
      <c r="N9" s="33">
        <v>1708.1109226648584</v>
      </c>
      <c r="O9" s="35">
        <v>1645.970994964282</v>
      </c>
      <c r="P9" s="35">
        <v>1462.3404926288465</v>
      </c>
      <c r="Q9" s="35">
        <v>1629.1839376474638</v>
      </c>
      <c r="R9" s="35">
        <v>1896.909840089676</v>
      </c>
      <c r="S9" s="35">
        <v>1847.4083796831628</v>
      </c>
      <c r="T9" s="35">
        <v>1540.007547464855</v>
      </c>
      <c r="U9" s="35">
        <v>1467.5622291270452</v>
      </c>
      <c r="V9" s="35">
        <v>1714.0317434562342</v>
      </c>
      <c r="W9" s="35">
        <v>1684.5185880219722</v>
      </c>
      <c r="X9" s="35">
        <v>1548.0821642274257</v>
      </c>
      <c r="Y9" s="35">
        <v>1753.3575109095286</v>
      </c>
      <c r="Z9" s="35">
        <v>2033.7863873630661</v>
      </c>
      <c r="AA9" s="71">
        <v>2131.2529934485719</v>
      </c>
      <c r="AB9" s="35">
        <v>1721.1892442609637</v>
      </c>
      <c r="AC9" s="35">
        <v>1831.5420286500332</v>
      </c>
      <c r="AD9" s="35">
        <v>2218.056178925855</v>
      </c>
      <c r="AE9" s="35">
        <v>2245.7369339804695</v>
      </c>
      <c r="AF9" s="35">
        <v>1849.8490825077399</v>
      </c>
      <c r="AG9" s="35">
        <v>1894.2904304080741</v>
      </c>
      <c r="AH9" s="35">
        <v>2040.8939985981926</v>
      </c>
      <c r="AI9" s="35">
        <v>2009.212962254014</v>
      </c>
      <c r="AJ9" s="86"/>
      <c r="AK9" s="86"/>
      <c r="AL9" s="57"/>
      <c r="AM9" s="57"/>
      <c r="AN9" s="57"/>
      <c r="AP9" s="57"/>
      <c r="AQ9" s="57"/>
      <c r="AR9" s="57"/>
      <c r="AS9" s="57"/>
      <c r="AT9" s="57"/>
      <c r="AU9" s="57"/>
      <c r="AV9" s="57"/>
      <c r="AW9" s="57"/>
      <c r="AX9" s="57"/>
    </row>
    <row r="10" spans="1:50" ht="15" customHeight="1" x14ac:dyDescent="0.3">
      <c r="A10" s="7"/>
      <c r="B10" s="30" t="str">
        <f>CHOOSE(LanguagePage!$B$40,LanguagePage!$B46,LanguagePage!$D46)</f>
        <v>Real GDP growth rate, cumulative from the year beginning, y-o-y</v>
      </c>
      <c r="C10" s="14" t="str">
        <f>CHOOSE(LanguagePage!$B$40,LanguagePage!$C46,LanguagePage!$E46)</f>
        <v>%</v>
      </c>
      <c r="D10" s="26">
        <v>-3.5000000000000031E-2</v>
      </c>
      <c r="E10" s="26">
        <v>-2.4000000000000021E-2</v>
      </c>
      <c r="F10" s="26">
        <v>-2.8000000000000025E-2</v>
      </c>
      <c r="G10" s="26">
        <v>-2.5000000000000022E-2</v>
      </c>
      <c r="H10" s="26">
        <v>4.0000000000000001E-3</v>
      </c>
      <c r="I10" s="26">
        <v>1.0999999999999999E-2</v>
      </c>
      <c r="J10" s="26">
        <v>1.7999999999999999E-2</v>
      </c>
      <c r="K10" s="26">
        <v>2.5000000000000001E-2</v>
      </c>
      <c r="L10" s="26">
        <v>5.1999999999999998E-2</v>
      </c>
      <c r="M10" s="26">
        <v>4.7E-2</v>
      </c>
      <c r="N10" s="26">
        <v>3.6999999999999998E-2</v>
      </c>
      <c r="O10" s="26">
        <v>3.1E-2</v>
      </c>
      <c r="P10" s="26">
        <v>1.4E-2</v>
      </c>
      <c r="Q10" s="26">
        <v>0.01</v>
      </c>
      <c r="R10" s="26">
        <v>1.2E-2</v>
      </c>
      <c r="S10" s="26">
        <v>1.4E-2</v>
      </c>
      <c r="T10" s="26">
        <v>1E-3</v>
      </c>
      <c r="U10" s="26">
        <v>-1.4999999999999999E-2</v>
      </c>
      <c r="V10" s="26">
        <v>-8.9999999999999993E-3</v>
      </c>
      <c r="W10" s="26">
        <v>-7.0000000000000001E-3</v>
      </c>
      <c r="X10" s="26">
        <v>1.4999999999999999E-2</v>
      </c>
      <c r="Y10" s="26">
        <v>3.9E-2</v>
      </c>
      <c r="Z10" s="26">
        <v>2.9000000000000001E-2</v>
      </c>
      <c r="AA10" s="26">
        <v>2.4E-2</v>
      </c>
      <c r="AB10" s="51">
        <v>-1E-3</v>
      </c>
      <c r="AC10" s="26">
        <v>-4.2000000000000003E-2</v>
      </c>
      <c r="AD10" s="26">
        <v>-4.5999999999999999E-2</v>
      </c>
      <c r="AE10" s="26">
        <v>-4.7E-2</v>
      </c>
      <c r="AF10" s="26">
        <v>-1.9E-2</v>
      </c>
      <c r="AG10" s="26">
        <v>2.1000000000000001E-2</v>
      </c>
      <c r="AH10" s="26">
        <v>3.5999999999999997E-2</v>
      </c>
      <c r="AI10" s="26">
        <v>3.9E-2</v>
      </c>
      <c r="AJ10" s="86"/>
      <c r="AK10" s="48"/>
      <c r="AL10" s="48"/>
      <c r="AM10" s="57"/>
      <c r="AN10" s="57"/>
      <c r="AP10" s="48"/>
      <c r="AQ10" s="57"/>
      <c r="AR10" s="57"/>
      <c r="AS10" s="57"/>
      <c r="AT10" s="57"/>
      <c r="AU10" s="57"/>
      <c r="AV10" s="57"/>
      <c r="AW10" s="57"/>
      <c r="AX10" s="57"/>
    </row>
    <row r="11" spans="1:50" ht="15" customHeight="1" x14ac:dyDescent="0.3">
      <c r="A11" s="7"/>
      <c r="B11" s="30" t="str">
        <f>CHOOSE(LanguagePage!$B$40,LanguagePage!$B47,LanguagePage!$D47)</f>
        <v>Industrial production index, cumulative from the year beginning, y-o-y</v>
      </c>
      <c r="C11" s="14" t="str">
        <f>CHOOSE(LanguagePage!$B$40,LanguagePage!$C47,LanguagePage!$E47)</f>
        <v>%</v>
      </c>
      <c r="D11" s="26">
        <v>0.96799999999999997</v>
      </c>
      <c r="E11" s="26">
        <v>1.004</v>
      </c>
      <c r="F11" s="26">
        <v>0.97699999999999998</v>
      </c>
      <c r="G11" s="26">
        <v>1.0349999999999999</v>
      </c>
      <c r="H11" s="26">
        <v>1.044</v>
      </c>
      <c r="I11" s="26">
        <v>1.0609999999999999</v>
      </c>
      <c r="J11" s="26">
        <v>1.0640000000000001</v>
      </c>
      <c r="K11" s="26">
        <v>1.0609999999999999</v>
      </c>
      <c r="L11" s="26">
        <v>1.0940000000000001</v>
      </c>
      <c r="M11" s="26">
        <v>1.0780000000000001</v>
      </c>
      <c r="N11" s="26">
        <v>1.0680000000000001</v>
      </c>
      <c r="O11" s="26">
        <v>1.0569999999999999</v>
      </c>
      <c r="P11" s="26">
        <v>1.0089999999999999</v>
      </c>
      <c r="Q11" s="26">
        <v>1.0009999999999999</v>
      </c>
      <c r="R11" s="26">
        <v>1.0069999999999999</v>
      </c>
      <c r="S11" s="26">
        <v>1.01</v>
      </c>
      <c r="T11" s="26">
        <v>0.97299999999999998</v>
      </c>
      <c r="U11" s="26">
        <v>0.96899999999999997</v>
      </c>
      <c r="V11" s="26">
        <v>0.98199999999999998</v>
      </c>
      <c r="W11" s="26">
        <v>0.99299999999999999</v>
      </c>
      <c r="X11" s="26">
        <v>1.0920000000000001</v>
      </c>
      <c r="Y11" s="26">
        <v>1.1040000000000001</v>
      </c>
      <c r="Z11" s="26">
        <v>1.079</v>
      </c>
      <c r="AA11" s="26">
        <v>1.0649999999999999</v>
      </c>
      <c r="AB11" s="26">
        <v>1.002</v>
      </c>
      <c r="AC11" s="26">
        <v>0.94799999999999995</v>
      </c>
      <c r="AD11" s="26">
        <v>0.93899999999999995</v>
      </c>
      <c r="AE11" s="26">
        <v>0.94599999999999995</v>
      </c>
      <c r="AF11" s="26">
        <v>1.018</v>
      </c>
      <c r="AG11" s="26">
        <v>1.06</v>
      </c>
      <c r="AH11" s="26">
        <v>1.081</v>
      </c>
      <c r="AI11" s="26">
        <v>1.0649999999999999</v>
      </c>
      <c r="AJ11" s="86"/>
      <c r="AK11" s="48"/>
      <c r="AL11" s="48"/>
      <c r="AM11" s="57"/>
      <c r="AN11" s="57"/>
      <c r="AP11" s="57"/>
      <c r="AQ11" s="57"/>
      <c r="AR11" s="57"/>
      <c r="AS11" s="57"/>
      <c r="AT11" s="57"/>
      <c r="AU11" s="57"/>
      <c r="AV11" s="57"/>
      <c r="AW11" s="57"/>
      <c r="AX11" s="57"/>
    </row>
    <row r="12" spans="1:50" ht="15" customHeight="1" x14ac:dyDescent="0.3">
      <c r="A12" s="7"/>
      <c r="B12" s="10" t="str">
        <f>CHOOSE(LanguagePage!$B$40,LanguagePage!$B48,LanguagePage!$D48)</f>
        <v>USD/BYN exchange rate, e-o-p</v>
      </c>
      <c r="C12" s="9" t="str">
        <f>CHOOSE(LanguagePage!$B$40,LanguagePage!$C48,LanguagePage!$E48)</f>
        <v>-</v>
      </c>
      <c r="D12" s="27">
        <v>2.0133000000000001</v>
      </c>
      <c r="E12" s="27">
        <v>2.0053000000000001</v>
      </c>
      <c r="F12" s="27">
        <v>1.9263999999999999</v>
      </c>
      <c r="G12" s="27">
        <v>1.9584999999999999</v>
      </c>
      <c r="H12" s="27">
        <v>1.8720000000000001</v>
      </c>
      <c r="I12" s="27">
        <v>1.9336</v>
      </c>
      <c r="J12" s="27">
        <v>1.9622999999999999</v>
      </c>
      <c r="K12" s="27">
        <v>1.9726999999999999</v>
      </c>
      <c r="L12" s="27">
        <v>1.9726999999999999</v>
      </c>
      <c r="M12" s="27">
        <v>1.9898</v>
      </c>
      <c r="N12" s="38">
        <v>2.1120999999999999</v>
      </c>
      <c r="O12" s="38">
        <v>2.1598000000000002</v>
      </c>
      <c r="P12" s="38">
        <v>2.1284999999999998</v>
      </c>
      <c r="Q12" s="38">
        <v>2.0432999999999999</v>
      </c>
      <c r="R12" s="38">
        <v>2.0743</v>
      </c>
      <c r="S12" s="38">
        <v>2.1036000000000001</v>
      </c>
      <c r="T12" s="38">
        <v>2.6023000000000001</v>
      </c>
      <c r="U12" s="38">
        <v>2.4007999999999998</v>
      </c>
      <c r="V12" s="38">
        <v>2.6402999999999999</v>
      </c>
      <c r="W12" s="38">
        <v>2.5789</v>
      </c>
      <c r="X12" s="38">
        <v>2.6242000000000001</v>
      </c>
      <c r="Y12" s="38">
        <v>2.5312000000000001</v>
      </c>
      <c r="Z12" s="38">
        <v>2.5083000000000002</v>
      </c>
      <c r="AA12" s="38">
        <v>2.5480999999999998</v>
      </c>
      <c r="AB12" s="38">
        <v>2.9731999999999998</v>
      </c>
      <c r="AC12" s="38">
        <v>2.5234999999999999</v>
      </c>
      <c r="AD12" s="38">
        <v>2.4803000000000002</v>
      </c>
      <c r="AE12" s="38">
        <v>2.7364000000000002</v>
      </c>
      <c r="AF12" s="38">
        <v>2.8571</v>
      </c>
      <c r="AG12" s="38">
        <v>3.0314999999999999</v>
      </c>
      <c r="AH12" s="38">
        <v>3.2869999999999999</v>
      </c>
      <c r="AI12" s="38">
        <v>3.1775000000000002</v>
      </c>
      <c r="AJ12" s="86"/>
      <c r="AK12" s="48"/>
      <c r="AL12" s="48"/>
      <c r="AM12" s="57"/>
      <c r="AN12" s="57"/>
      <c r="AP12" s="57"/>
      <c r="AQ12" s="57"/>
      <c r="AR12" s="57"/>
      <c r="AS12" s="57"/>
      <c r="AT12" s="57"/>
      <c r="AU12" s="57"/>
      <c r="AV12" s="57"/>
      <c r="AW12" s="57"/>
      <c r="AX12" s="57"/>
    </row>
    <row r="13" spans="1:50" ht="15" customHeight="1" x14ac:dyDescent="0.3">
      <c r="A13" s="7"/>
      <c r="B13" s="10" t="str">
        <f>CHOOSE(LanguagePage!$B$40,LanguagePage!$B49,LanguagePage!$D49)</f>
        <v>USD/BYN exchange rate, average</v>
      </c>
      <c r="C13" s="9" t="str">
        <f>CHOOSE(LanguagePage!$B$40,LanguagePage!$C49,LanguagePage!$E49)</f>
        <v>-</v>
      </c>
      <c r="D13" s="27">
        <v>2.0754999999999999</v>
      </c>
      <c r="E13" s="27">
        <v>1.9750000000000001</v>
      </c>
      <c r="F13" s="27">
        <v>1.9681999999999999</v>
      </c>
      <c r="G13" s="27">
        <v>1.9379999999999999</v>
      </c>
      <c r="H13" s="27">
        <v>1.9132</v>
      </c>
      <c r="I13" s="27">
        <v>1.8805000000000001</v>
      </c>
      <c r="J13" s="27">
        <v>1.9448000000000001</v>
      </c>
      <c r="K13" s="27">
        <v>1.9904999999999999</v>
      </c>
      <c r="L13" s="27">
        <v>1.974</v>
      </c>
      <c r="M13" s="27">
        <v>2.0034999999999998</v>
      </c>
      <c r="N13" s="38">
        <v>2.0463</v>
      </c>
      <c r="O13" s="38">
        <v>2.1263000000000001</v>
      </c>
      <c r="P13" s="38">
        <v>2.1457999999999999</v>
      </c>
      <c r="Q13" s="38">
        <v>2.0920000000000001</v>
      </c>
      <c r="R13" s="38">
        <v>2.0556999999999999</v>
      </c>
      <c r="S13" s="38">
        <v>2.0733999999999999</v>
      </c>
      <c r="T13" s="38">
        <v>2.2343999999999999</v>
      </c>
      <c r="U13" s="38">
        <v>2.4386999999999999</v>
      </c>
      <c r="V13" s="38">
        <v>2.5063</v>
      </c>
      <c r="W13" s="38">
        <v>2.5739999999999998</v>
      </c>
      <c r="X13" s="38">
        <v>2.5929000000000002</v>
      </c>
      <c r="Y13" s="38">
        <v>2.5535999999999999</v>
      </c>
      <c r="Z13" s="38">
        <v>2.5175999999999998</v>
      </c>
      <c r="AA13" s="38">
        <v>2.4899</v>
      </c>
      <c r="AB13" s="38">
        <v>2.7814999999999999</v>
      </c>
      <c r="AC13" s="38">
        <v>2.6297000000000001</v>
      </c>
      <c r="AD13" s="38">
        <v>2.5735000000000001</v>
      </c>
      <c r="AE13" s="38">
        <v>2.5026999999999999</v>
      </c>
      <c r="AF13" s="38">
        <v>2.7521</v>
      </c>
      <c r="AG13" s="38">
        <v>2.931</v>
      </c>
      <c r="AH13" s="38">
        <v>3.1442999999999999</v>
      </c>
      <c r="AI13" s="38">
        <v>3.1989000000000001</v>
      </c>
      <c r="AJ13" s="86"/>
      <c r="AK13" s="48"/>
      <c r="AL13" s="48"/>
      <c r="AM13" s="57"/>
      <c r="AN13" s="57"/>
      <c r="AP13" s="57"/>
      <c r="AQ13" s="57"/>
      <c r="AR13" s="57"/>
      <c r="AS13" s="57"/>
      <c r="AT13" s="57"/>
      <c r="AU13" s="57"/>
      <c r="AV13" s="57"/>
      <c r="AW13" s="57"/>
      <c r="AX13" s="57"/>
    </row>
    <row r="14" spans="1:50" ht="15" customHeight="1" x14ac:dyDescent="0.3">
      <c r="A14" s="7"/>
      <c r="B14" s="10" t="str">
        <f>CHOOSE(LanguagePage!$B$40,LanguagePage!$B50,LanguagePage!$D50)</f>
        <v>Consumer price index, in the last month of the quarter, y-o-y</v>
      </c>
      <c r="C14" s="9" t="str">
        <f>CHOOSE(LanguagePage!$B$40,LanguagePage!$C50,LanguagePage!$E50)</f>
        <v>%</v>
      </c>
      <c r="D14" s="26">
        <v>1.1279999999999999</v>
      </c>
      <c r="E14" s="26">
        <v>1.121</v>
      </c>
      <c r="F14" s="26">
        <v>1.111</v>
      </c>
      <c r="G14" s="26">
        <v>1.1060000000000001</v>
      </c>
      <c r="H14" s="31">
        <v>1.0640000000000001</v>
      </c>
      <c r="I14" s="31">
        <v>1.0649999999999999</v>
      </c>
      <c r="J14" s="31">
        <v>1.0489999999999999</v>
      </c>
      <c r="K14" s="31">
        <v>1.046</v>
      </c>
      <c r="L14" s="31">
        <v>1.054</v>
      </c>
      <c r="M14" s="31">
        <v>1.0409999999999999</v>
      </c>
      <c r="N14" s="31">
        <v>1.056</v>
      </c>
      <c r="O14" s="31">
        <v>1.056</v>
      </c>
      <c r="P14" s="31">
        <v>1.0580000000000001</v>
      </c>
      <c r="Q14" s="31">
        <v>1.0569999999999999</v>
      </c>
      <c r="R14" s="31">
        <v>1.0529999999999999</v>
      </c>
      <c r="S14" s="31">
        <v>1.0469999999999999</v>
      </c>
      <c r="T14" s="31">
        <v>1.0489999999999999</v>
      </c>
      <c r="U14" s="31">
        <v>1.052</v>
      </c>
      <c r="V14" s="31">
        <v>1.0609999999999999</v>
      </c>
      <c r="W14" s="31">
        <v>1.0740000000000001</v>
      </c>
      <c r="X14" s="31">
        <v>1.085</v>
      </c>
      <c r="Y14" s="31">
        <v>1.099</v>
      </c>
      <c r="Z14" s="31">
        <v>1.1020000000000001</v>
      </c>
      <c r="AA14" s="31">
        <v>1.0996999999999999</v>
      </c>
      <c r="AB14" s="31">
        <v>1.159</v>
      </c>
      <c r="AC14" s="31">
        <v>1.1759999999999999</v>
      </c>
      <c r="AD14" s="31">
        <v>1.1739999999999999</v>
      </c>
      <c r="AE14" s="31">
        <v>1.1279999999999999</v>
      </c>
      <c r="AF14" s="31">
        <v>1.06</v>
      </c>
      <c r="AG14" s="31">
        <v>1.0289999999999999</v>
      </c>
      <c r="AH14" s="31">
        <v>1.02</v>
      </c>
      <c r="AI14" s="31">
        <v>1.0580000000000001</v>
      </c>
      <c r="AJ14" s="57"/>
      <c r="AK14" s="48"/>
      <c r="AL14" s="48"/>
      <c r="AM14" s="57"/>
      <c r="AN14" s="57"/>
      <c r="AP14" s="57"/>
      <c r="AQ14" s="57"/>
      <c r="AR14" s="57"/>
      <c r="AS14" s="57"/>
      <c r="AT14" s="48"/>
      <c r="AU14" s="57"/>
      <c r="AV14" s="57"/>
      <c r="AW14" s="57"/>
      <c r="AX14" s="57"/>
    </row>
    <row r="15" spans="1:50" ht="15" customHeight="1" x14ac:dyDescent="0.3">
      <c r="A15" s="7"/>
      <c r="B15" s="10" t="str">
        <f>CHOOSE(LanguagePage!$B$40,LanguagePage!$B51,LanguagePage!$D51)</f>
        <v>Food price index, in the last month of the quarter, y-o-y</v>
      </c>
      <c r="C15" s="9" t="str">
        <f>CHOOSE(LanguagePage!$B$40,LanguagePage!$C51,LanguagePage!$E51)</f>
        <v>%</v>
      </c>
      <c r="D15" s="26">
        <v>1.1060000000000001</v>
      </c>
      <c r="E15" s="26">
        <v>1.1020000000000001</v>
      </c>
      <c r="F15" s="26">
        <v>1.1000000000000001</v>
      </c>
      <c r="G15" s="26">
        <v>1.1040000000000001</v>
      </c>
      <c r="H15" s="31">
        <v>1.075</v>
      </c>
      <c r="I15" s="31">
        <v>1.0900000000000001</v>
      </c>
      <c r="J15" s="31">
        <v>1.0580000000000001</v>
      </c>
      <c r="K15" s="31">
        <v>1.042</v>
      </c>
      <c r="L15" s="31">
        <v>1.046</v>
      </c>
      <c r="M15" s="31">
        <v>1.0229999999999999</v>
      </c>
      <c r="N15" s="31">
        <v>1.0469999999999999</v>
      </c>
      <c r="O15" s="31">
        <v>1.0569999999999999</v>
      </c>
      <c r="P15" s="31">
        <v>1.0660000000000001</v>
      </c>
      <c r="Q15" s="31">
        <v>1.0609999999999999</v>
      </c>
      <c r="R15" s="31">
        <v>1.0580000000000001</v>
      </c>
      <c r="S15" s="31">
        <v>1.0429999999999999</v>
      </c>
      <c r="T15" s="31">
        <v>1.036</v>
      </c>
      <c r="U15" s="31">
        <v>1.048</v>
      </c>
      <c r="V15" s="31">
        <v>1.05</v>
      </c>
      <c r="W15" s="31">
        <v>1.0620000000000001</v>
      </c>
      <c r="X15" s="31">
        <v>1.0780000000000001</v>
      </c>
      <c r="Y15" s="31">
        <v>1.091</v>
      </c>
      <c r="Z15" s="31">
        <v>1.1120000000000001</v>
      </c>
      <c r="AA15" s="31">
        <v>1.1140000000000001</v>
      </c>
      <c r="AB15" s="31">
        <v>1.1559999999999999</v>
      </c>
      <c r="AC15" s="31">
        <v>1.196</v>
      </c>
      <c r="AD15" s="31">
        <v>1.1830000000000001</v>
      </c>
      <c r="AE15" s="31">
        <v>1.1379999999999999</v>
      </c>
      <c r="AF15" s="31">
        <v>1.0920000000000001</v>
      </c>
      <c r="AG15" s="31">
        <v>1.036</v>
      </c>
      <c r="AH15" s="31">
        <v>1.024</v>
      </c>
      <c r="AI15" s="31">
        <v>1.0680000000000001</v>
      </c>
      <c r="AJ15" s="86"/>
      <c r="AK15" s="86"/>
      <c r="AL15" s="57"/>
      <c r="AM15" s="57"/>
      <c r="AN15" s="57"/>
      <c r="AP15" s="57"/>
      <c r="AQ15" s="57"/>
      <c r="AR15" s="57"/>
      <c r="AS15" s="57"/>
      <c r="AT15" s="57"/>
      <c r="AU15" s="57"/>
      <c r="AV15" s="57"/>
      <c r="AW15" s="57"/>
      <c r="AX15" s="57"/>
    </row>
    <row r="16" spans="1:50" ht="15" customHeight="1" x14ac:dyDescent="0.3">
      <c r="A16" s="7"/>
      <c r="B16" s="10" t="str">
        <f>CHOOSE(LanguagePage!$B$40,LanguagePage!$B53,LanguagePage!$D53)</f>
        <v>Unemployment rate, e-o-p</v>
      </c>
      <c r="C16" s="9" t="str">
        <f>CHOOSE(LanguagePage!$B$40,LanguagePage!$C53,LanguagePage!$E53)</f>
        <v>%</v>
      </c>
      <c r="D16" s="26">
        <v>0.01</v>
      </c>
      <c r="E16" s="26">
        <v>1.0999999999999999E-2</v>
      </c>
      <c r="F16" s="26">
        <v>8.9999999999999993E-3</v>
      </c>
      <c r="G16" s="26">
        <v>8.0000000000000002E-3</v>
      </c>
      <c r="H16" s="26">
        <v>0.01</v>
      </c>
      <c r="I16" s="26">
        <v>8.0000000000000002E-3</v>
      </c>
      <c r="J16" s="26">
        <v>6.0000000000000001E-3</v>
      </c>
      <c r="K16" s="26">
        <v>5.0000000000000001E-3</v>
      </c>
      <c r="L16" s="26">
        <v>5.0000000000000001E-3</v>
      </c>
      <c r="M16" s="26">
        <v>4.0000000000000001E-3</v>
      </c>
      <c r="N16" s="31">
        <v>3.0000000000000001E-3</v>
      </c>
      <c r="O16" s="31">
        <v>3.0000000000000001E-3</v>
      </c>
      <c r="P16" s="31">
        <v>3.0000000000000001E-3</v>
      </c>
      <c r="Q16" s="31">
        <v>3.0000000000000001E-3</v>
      </c>
      <c r="R16" s="31">
        <v>3.0000000000000001E-3</v>
      </c>
      <c r="S16" s="31">
        <v>2E-3</v>
      </c>
      <c r="T16" s="31">
        <v>2E-3</v>
      </c>
      <c r="U16" s="31">
        <v>2E-3</v>
      </c>
      <c r="V16" s="31">
        <v>2E-3</v>
      </c>
      <c r="W16" s="31">
        <v>2E-3</v>
      </c>
      <c r="X16" s="31">
        <v>2E-3</v>
      </c>
      <c r="Y16" s="31">
        <v>2E-3</v>
      </c>
      <c r="Z16" s="31">
        <v>2E-3</v>
      </c>
      <c r="AA16" s="31">
        <v>1E-3</v>
      </c>
      <c r="AB16" s="31">
        <v>2E-3</v>
      </c>
      <c r="AC16" s="31">
        <v>2E-3</v>
      </c>
      <c r="AD16" s="31">
        <v>1E-3</v>
      </c>
      <c r="AE16" s="31">
        <v>1E-3</v>
      </c>
      <c r="AF16" s="31">
        <v>1E-3</v>
      </c>
      <c r="AG16" s="31">
        <v>1E-3</v>
      </c>
      <c r="AH16" s="31">
        <v>1E-3</v>
      </c>
      <c r="AI16" s="31">
        <v>1E-3</v>
      </c>
      <c r="AJ16" s="87"/>
      <c r="AK16" s="48"/>
      <c r="AL16" s="48"/>
      <c r="AM16" s="57"/>
      <c r="AN16" s="57"/>
      <c r="AP16" s="57"/>
      <c r="AQ16" s="57"/>
      <c r="AR16" s="57"/>
      <c r="AS16" s="57"/>
      <c r="AT16" s="48"/>
      <c r="AU16" s="57"/>
      <c r="AV16" s="57"/>
      <c r="AW16" s="57"/>
      <c r="AX16" s="57"/>
    </row>
    <row r="17" spans="1:50" ht="15" customHeight="1" x14ac:dyDescent="0.3">
      <c r="A17" s="7"/>
      <c r="B17" s="10" t="str">
        <f>CHOOSE(LanguagePage!$B$40,LanguagePage!$B54,LanguagePage!$D54)</f>
        <v>Real disposable cash incomes of households growth rate, cumulative from the year beginning, y-o-y</v>
      </c>
      <c r="C17" s="9" t="str">
        <f>CHOOSE(LanguagePage!$B$40,LanguagePage!$C54,LanguagePage!$E54)</f>
        <v>%</v>
      </c>
      <c r="D17" s="31">
        <v>-6.2E-2</v>
      </c>
      <c r="E17" s="31">
        <v>-6.6000000000000003E-2</v>
      </c>
      <c r="F17" s="31">
        <v>-6.8000000000000005E-2</v>
      </c>
      <c r="G17" s="31">
        <v>-6.9000000000000006E-2</v>
      </c>
      <c r="H17" s="31">
        <v>-2.1999999999999999E-2</v>
      </c>
      <c r="I17" s="31">
        <v>-8.0000000000000002E-3</v>
      </c>
      <c r="J17" s="34">
        <v>4.0000000000000001E-3</v>
      </c>
      <c r="K17" s="34">
        <v>2.8000000000000001E-2</v>
      </c>
      <c r="L17" s="34">
        <v>7.5999999999999998E-2</v>
      </c>
      <c r="M17" s="34">
        <v>7.5999999999999998E-2</v>
      </c>
      <c r="N17" s="34">
        <v>7.8E-2</v>
      </c>
      <c r="O17" s="34">
        <v>7.9000000000000001E-2</v>
      </c>
      <c r="P17" s="34">
        <v>7.1999999999999995E-2</v>
      </c>
      <c r="Q17" s="34">
        <v>7.0000000000000007E-2</v>
      </c>
      <c r="R17" s="34">
        <v>6.8000000000000005E-2</v>
      </c>
      <c r="S17" s="34">
        <v>6.0999999999999999E-2</v>
      </c>
      <c r="T17" s="34">
        <v>7.2999999999999995E-2</v>
      </c>
      <c r="U17" s="34">
        <v>5.3999999999999999E-2</v>
      </c>
      <c r="V17" s="34">
        <v>5.0999999999999997E-2</v>
      </c>
      <c r="W17" s="34">
        <v>4.7E-2</v>
      </c>
      <c r="X17" s="34">
        <v>2.7E-2</v>
      </c>
      <c r="Y17" s="34">
        <v>3.4000000000000002E-2</v>
      </c>
      <c r="Z17" s="34">
        <v>2.5999999999999999E-2</v>
      </c>
      <c r="AA17" s="34">
        <v>2.1000000000000001E-2</v>
      </c>
      <c r="AB17" s="34">
        <v>0</v>
      </c>
      <c r="AC17" s="34">
        <v>-2.8000000000000001E-2</v>
      </c>
      <c r="AD17" s="34">
        <v>-3.9E-2</v>
      </c>
      <c r="AE17" s="34">
        <v>-3.5999999999999997E-2</v>
      </c>
      <c r="AF17" s="34">
        <v>3.0000000000000001E-3</v>
      </c>
      <c r="AG17" s="34">
        <v>3.9E-2</v>
      </c>
      <c r="AH17" s="34">
        <v>5.8000000000000003E-2</v>
      </c>
      <c r="AI17" s="34">
        <v>6.3E-2</v>
      </c>
      <c r="AJ17" s="77"/>
      <c r="AK17" s="48"/>
      <c r="AL17" s="48"/>
      <c r="AM17" s="57"/>
      <c r="AN17" s="57"/>
      <c r="AP17" s="57"/>
      <c r="AQ17" s="57"/>
      <c r="AR17" s="57"/>
      <c r="AS17" s="57"/>
      <c r="AT17" s="58"/>
      <c r="AU17" s="59"/>
      <c r="AV17" s="57"/>
      <c r="AW17" s="57"/>
      <c r="AX17" s="57"/>
    </row>
    <row r="18" spans="1:50" ht="15" customHeight="1" x14ac:dyDescent="0.3">
      <c r="A18" s="7"/>
      <c r="B18" s="10" t="str">
        <f>CHOOSE(LanguagePage!$B$40,LanguagePage!$B55,LanguagePage!$D55)</f>
        <v>Nominal average monthly wage</v>
      </c>
      <c r="C18" s="9" t="str">
        <f>CHOOSE(LanguagePage!$B$40,LanguagePage!$C55,LanguagePage!$E55)</f>
        <v>BYN</v>
      </c>
      <c r="D18" s="28">
        <v>677.4</v>
      </c>
      <c r="E18" s="28">
        <v>721.1</v>
      </c>
      <c r="F18" s="28">
        <v>743.6</v>
      </c>
      <c r="G18" s="28">
        <v>746.8</v>
      </c>
      <c r="H18" s="28">
        <v>737.6</v>
      </c>
      <c r="I18" s="28">
        <v>796.8</v>
      </c>
      <c r="J18" s="28">
        <v>835.1</v>
      </c>
      <c r="K18" s="28">
        <v>891.5</v>
      </c>
      <c r="L18" s="43">
        <v>880.8</v>
      </c>
      <c r="M18" s="43">
        <v>940.1</v>
      </c>
      <c r="N18" s="44">
        <v>976.1</v>
      </c>
      <c r="O18" s="36">
        <v>1035.5999999999999</v>
      </c>
      <c r="P18" s="36">
        <v>1011</v>
      </c>
      <c r="Q18" s="36">
        <v>1074.5999999999999</v>
      </c>
      <c r="R18" s="36">
        <v>1119.5999999999999</v>
      </c>
      <c r="S18" s="36">
        <v>1158.5</v>
      </c>
      <c r="T18" s="36">
        <v>1155.4000000000001</v>
      </c>
      <c r="U18" s="36">
        <v>1222.4000000000001</v>
      </c>
      <c r="V18" s="36">
        <v>1277.9000000000001</v>
      </c>
      <c r="W18" s="36">
        <v>1351.2</v>
      </c>
      <c r="X18" s="36">
        <v>1321.6</v>
      </c>
      <c r="Y18" s="36">
        <v>1416.4</v>
      </c>
      <c r="Z18" s="36">
        <v>1461.2</v>
      </c>
      <c r="AA18" s="49">
        <v>1541.6</v>
      </c>
      <c r="AB18" s="49">
        <v>1553.7</v>
      </c>
      <c r="AC18" s="49">
        <v>1588.7</v>
      </c>
      <c r="AD18" s="49">
        <v>1650.8</v>
      </c>
      <c r="AE18" s="49">
        <v>1731.4</v>
      </c>
      <c r="AF18" s="49">
        <v>1731.2</v>
      </c>
      <c r="AG18" s="49">
        <v>1861</v>
      </c>
      <c r="AH18" s="49">
        <v>1947.8</v>
      </c>
      <c r="AI18" s="49">
        <v>2071</v>
      </c>
      <c r="AJ18" s="86"/>
      <c r="AK18" s="48"/>
      <c r="AL18" s="48"/>
      <c r="AM18" s="57"/>
      <c r="AN18" s="57"/>
      <c r="AP18" s="57"/>
      <c r="AQ18" s="57"/>
      <c r="AR18" s="57"/>
      <c r="AS18" s="57"/>
      <c r="AT18" s="58"/>
      <c r="AU18" s="59"/>
      <c r="AV18" s="57"/>
      <c r="AW18" s="57"/>
      <c r="AX18" s="57"/>
    </row>
    <row r="19" spans="1:50" ht="15" customHeight="1" x14ac:dyDescent="0.3">
      <c r="A19" s="7"/>
      <c r="B19" s="10" t="str">
        <f>CHOOSE(LanguagePage!$B$40,LanguagePage!$B56,LanguagePage!$D56)</f>
        <v>Real wage growth rate, y-o-y</v>
      </c>
      <c r="C19" s="9" t="str">
        <f>CHOOSE(LanguagePage!$B$40,LanguagePage!$C56,LanguagePage!$E56)</f>
        <v>%</v>
      </c>
      <c r="D19" s="31">
        <v>-3.400000000000003E-2</v>
      </c>
      <c r="E19" s="31">
        <v>-4.4000000000000039E-2</v>
      </c>
      <c r="F19" s="31">
        <v>-4.4000000000000039E-2</v>
      </c>
      <c r="G19" s="31">
        <v>-4.0999999999999925E-2</v>
      </c>
      <c r="H19" s="31">
        <v>0.01</v>
      </c>
      <c r="I19" s="31">
        <v>3.6999999999999998E-2</v>
      </c>
      <c r="J19" s="31">
        <v>6.2E-2</v>
      </c>
      <c r="K19" s="31">
        <v>0.13300000000000001</v>
      </c>
      <c r="L19" s="31">
        <v>0.13500000000000001</v>
      </c>
      <c r="M19" s="31">
        <v>0.124</v>
      </c>
      <c r="N19" s="31">
        <v>0.111</v>
      </c>
      <c r="O19" s="31">
        <v>0.1</v>
      </c>
      <c r="P19" s="31">
        <v>7.8E-2</v>
      </c>
      <c r="Q19" s="31">
        <v>7.6999999999999999E-2</v>
      </c>
      <c r="R19" s="31">
        <v>0.08</v>
      </c>
      <c r="S19" s="31">
        <v>0.06</v>
      </c>
      <c r="T19" s="31">
        <v>8.8999999999999996E-2</v>
      </c>
      <c r="U19" s="31">
        <v>7.6999999999999999E-2</v>
      </c>
      <c r="V19" s="31">
        <v>7.6999999999999999E-2</v>
      </c>
      <c r="W19" s="31">
        <v>8.5999999999999993E-2</v>
      </c>
      <c r="X19" s="31">
        <v>5.3999999999999999E-2</v>
      </c>
      <c r="Y19" s="31">
        <v>5.7000000000000002E-2</v>
      </c>
      <c r="Z19" s="31">
        <v>3.6999999999999998E-2</v>
      </c>
      <c r="AA19" s="31">
        <v>3.1E-2</v>
      </c>
      <c r="AB19" s="31">
        <v>4.4999999999999998E-2</v>
      </c>
      <c r="AC19" s="31">
        <v>-4.7E-2</v>
      </c>
      <c r="AD19" s="31">
        <v>-4.5999999999999999E-2</v>
      </c>
      <c r="AE19" s="31">
        <v>-1.7999999999999999E-2</v>
      </c>
      <c r="AF19" s="31">
        <v>1.7000000000000001E-2</v>
      </c>
      <c r="AG19" s="31">
        <v>0.13100000000000001</v>
      </c>
      <c r="AH19" s="31">
        <v>0.153</v>
      </c>
      <c r="AI19" s="31">
        <v>0.13800000000000001</v>
      </c>
      <c r="AJ19" s="86"/>
      <c r="AK19" s="86"/>
      <c r="AL19" s="48"/>
      <c r="AM19" s="57"/>
      <c r="AN19" s="57"/>
      <c r="AP19" s="57"/>
      <c r="AQ19" s="57"/>
      <c r="AR19" s="57"/>
      <c r="AS19" s="57"/>
      <c r="AT19" s="57"/>
      <c r="AU19" s="57"/>
      <c r="AV19" s="57"/>
      <c r="AW19" s="57"/>
      <c r="AX19" s="57"/>
    </row>
    <row r="20" spans="1:50" ht="15" customHeight="1" x14ac:dyDescent="0.3">
      <c r="A20" s="7"/>
      <c r="B20" s="10" t="str">
        <f>CHOOSE(LanguagePage!$B$40,LanguagePage!$B57,LanguagePage!$D57)</f>
        <v>Share of food (incl. alcohol and tobacco) in consumer expenses</v>
      </c>
      <c r="C20" s="9" t="str">
        <f>CHOOSE(LanguagePage!$B$40,LanguagePage!$C57,LanguagePage!$E57)</f>
        <v>%</v>
      </c>
      <c r="D20" s="31">
        <v>0.45700000000000002</v>
      </c>
      <c r="E20" s="31">
        <v>0.45400000000000001</v>
      </c>
      <c r="F20" s="31">
        <v>0.438</v>
      </c>
      <c r="G20" s="31">
        <v>0.44600000000000001</v>
      </c>
      <c r="H20" s="31">
        <v>0.44700000000000001</v>
      </c>
      <c r="I20" s="31">
        <v>0.45300000000000001</v>
      </c>
      <c r="J20" s="34">
        <v>0.43</v>
      </c>
      <c r="K20" s="34">
        <v>0.42100000000000004</v>
      </c>
      <c r="L20" s="34">
        <v>0.44</v>
      </c>
      <c r="M20" s="34">
        <v>0.43</v>
      </c>
      <c r="N20" s="34">
        <v>0.40300000000000002</v>
      </c>
      <c r="O20" s="34">
        <v>0.40699999999999997</v>
      </c>
      <c r="P20" s="34">
        <v>0.42499999999999999</v>
      </c>
      <c r="Q20" s="34">
        <v>0.42499999999999999</v>
      </c>
      <c r="R20" s="34">
        <v>0.40300000000000002</v>
      </c>
      <c r="S20" s="34">
        <v>0.40799999999999997</v>
      </c>
      <c r="T20" s="34">
        <v>0.42</v>
      </c>
      <c r="U20" s="34">
        <v>0.434</v>
      </c>
      <c r="V20" s="34">
        <v>0.40600000000000003</v>
      </c>
      <c r="W20" s="34">
        <v>0.41199999999999998</v>
      </c>
      <c r="X20" s="34">
        <v>0.44600000000000001</v>
      </c>
      <c r="Y20" s="34">
        <v>0.435</v>
      </c>
      <c r="Z20" s="34">
        <v>0.41599999999999998</v>
      </c>
      <c r="AA20" s="34">
        <v>0.41299999999999998</v>
      </c>
      <c r="AB20" s="34">
        <v>0.42299999999999999</v>
      </c>
      <c r="AC20" s="34">
        <v>0.438</v>
      </c>
      <c r="AD20" s="34">
        <v>0.41099999999999998</v>
      </c>
      <c r="AE20" s="34">
        <v>0.41799999999999998</v>
      </c>
      <c r="AF20" s="34">
        <v>0.43</v>
      </c>
      <c r="AG20" s="34">
        <v>0.42499999999999999</v>
      </c>
      <c r="AH20" s="34">
        <v>0.39700000000000002</v>
      </c>
      <c r="AI20" s="90">
        <v>0.39900000000000002</v>
      </c>
      <c r="AJ20" s="78"/>
      <c r="AK20" s="48"/>
      <c r="AL20" s="48"/>
      <c r="AM20" s="57"/>
      <c r="AN20" s="57"/>
      <c r="AP20" s="58"/>
      <c r="AQ20" s="59"/>
      <c r="AR20" s="57"/>
      <c r="AS20" s="57"/>
      <c r="AT20" s="57"/>
      <c r="AU20" s="57"/>
      <c r="AV20" s="57"/>
      <c r="AW20" s="57"/>
      <c r="AX20" s="57"/>
    </row>
    <row r="21" spans="1:50" ht="15" customHeight="1" x14ac:dyDescent="0.3">
      <c r="A21" s="7"/>
      <c r="B21" s="10" t="str">
        <f>CHOOSE(LanguagePage!$B$40,LanguagePage!$B58,LanguagePage!$D58)</f>
        <v>Retail turnover</v>
      </c>
      <c r="C21" s="9" t="str">
        <f>CHOOSE(LanguagePage!$B$40,LanguagePage!$C58,LanguagePage!$E58)</f>
        <v>BYN mn</v>
      </c>
      <c r="D21" s="29">
        <v>8376.7999999999993</v>
      </c>
      <c r="E21" s="29">
        <v>9243.9</v>
      </c>
      <c r="F21" s="29">
        <v>9542.6</v>
      </c>
      <c r="G21" s="29">
        <v>9760.1</v>
      </c>
      <c r="H21" s="29">
        <v>8801.6</v>
      </c>
      <c r="I21" s="29">
        <v>9937.6</v>
      </c>
      <c r="J21" s="29">
        <v>10571.3</v>
      </c>
      <c r="K21" s="29">
        <v>10926.8</v>
      </c>
      <c r="L21" s="29">
        <v>9918.2999999999993</v>
      </c>
      <c r="M21" s="29">
        <v>11239.600000000002</v>
      </c>
      <c r="N21" s="36">
        <v>11743.099999999999</v>
      </c>
      <c r="O21" s="36">
        <v>12264.199999999997</v>
      </c>
      <c r="P21" s="36">
        <v>11077.7</v>
      </c>
      <c r="Q21" s="36">
        <v>12464.7</v>
      </c>
      <c r="R21" s="36">
        <v>12896.1</v>
      </c>
      <c r="S21" s="36">
        <v>13119</v>
      </c>
      <c r="T21" s="36">
        <v>12522.653899999999</v>
      </c>
      <c r="U21" s="36">
        <v>12861.085700000001</v>
      </c>
      <c r="V21" s="36">
        <v>13924.701199999994</v>
      </c>
      <c r="W21" s="36">
        <v>14230.531900000004</v>
      </c>
      <c r="X21" s="63">
        <v>13031.370999999999</v>
      </c>
      <c r="Y21" s="63">
        <v>14837.543199999902</v>
      </c>
      <c r="Z21" s="63">
        <v>15775.628800000097</v>
      </c>
      <c r="AA21" s="63">
        <v>16422.942999999999</v>
      </c>
      <c r="AB21" s="63">
        <v>15791.457700000001</v>
      </c>
      <c r="AC21" s="63">
        <v>16614.863400000002</v>
      </c>
      <c r="AD21" s="63">
        <v>17923.206700000002</v>
      </c>
      <c r="AE21" s="63">
        <v>17729.026699999995</v>
      </c>
      <c r="AF21" s="63">
        <v>16598.519799999998</v>
      </c>
      <c r="AG21" s="63">
        <v>18922.945199999998</v>
      </c>
      <c r="AH21" s="63">
        <f>55306.232-AG21-AF21</f>
        <v>19784.767000000003</v>
      </c>
      <c r="AI21" s="63">
        <v>21050.325700000001</v>
      </c>
      <c r="AJ21" s="86"/>
      <c r="AK21" s="48"/>
      <c r="AL21" s="48"/>
      <c r="AM21" s="57"/>
      <c r="AN21" s="57"/>
      <c r="AP21" s="57"/>
      <c r="AQ21" s="57"/>
      <c r="AR21" s="57"/>
      <c r="AS21" s="57"/>
      <c r="AT21" s="57"/>
      <c r="AU21" s="57"/>
      <c r="AV21" s="57"/>
      <c r="AW21" s="57"/>
      <c r="AX21" s="57"/>
    </row>
    <row r="22" spans="1:50" ht="15" customHeight="1" x14ac:dyDescent="0.3">
      <c r="A22" s="12"/>
      <c r="B22" s="10" t="str">
        <f>CHOOSE(LanguagePage!$B$40,LanguagePage!$B59,LanguagePage!$D59)</f>
        <v>Food retail turnover</v>
      </c>
      <c r="C22" s="9" t="str">
        <f>CHOOSE(LanguagePage!$B$40,LanguagePage!$C59,LanguagePage!$E59)</f>
        <v>BYN mn</v>
      </c>
      <c r="D22" s="29">
        <v>4297.2983999999997</v>
      </c>
      <c r="E22" s="29">
        <v>4847.8448999999982</v>
      </c>
      <c r="F22" s="29">
        <v>4871.1195000000025</v>
      </c>
      <c r="G22" s="29">
        <v>4828.9932000000008</v>
      </c>
      <c r="H22" s="29">
        <v>4623.7696999999998</v>
      </c>
      <c r="I22" s="29">
        <v>5149.8953000000001</v>
      </c>
      <c r="J22" s="29">
        <v>5307.4107000000004</v>
      </c>
      <c r="K22" s="29">
        <v>5302.1124</v>
      </c>
      <c r="L22" s="29">
        <v>5024.3</v>
      </c>
      <c r="M22" s="29">
        <v>5623.4999999999991</v>
      </c>
      <c r="N22" s="36">
        <v>5716.9000000000015</v>
      </c>
      <c r="O22" s="36">
        <v>5821.3999999999978</v>
      </c>
      <c r="P22" s="36">
        <v>5492.7</v>
      </c>
      <c r="Q22" s="36">
        <v>6094.8</v>
      </c>
      <c r="R22" s="36">
        <v>6202.2</v>
      </c>
      <c r="S22" s="36">
        <v>6293</v>
      </c>
      <c r="T22" s="36">
        <v>6105.1715999999997</v>
      </c>
      <c r="U22" s="36">
        <v>6596.2973999999995</v>
      </c>
      <c r="V22" s="36">
        <v>6708.4778999999999</v>
      </c>
      <c r="W22" s="36">
        <v>6786.606600000001</v>
      </c>
      <c r="X22" s="36">
        <v>6448.4000999999998</v>
      </c>
      <c r="Y22" s="36">
        <v>7218.9650000000011</v>
      </c>
      <c r="Z22" s="36">
        <v>7520.8170999999993</v>
      </c>
      <c r="AA22" s="36">
        <v>7948.5097000000014</v>
      </c>
      <c r="AB22" s="82">
        <v>7665.5706</v>
      </c>
      <c r="AC22" s="82">
        <v>8549.6143999999986</v>
      </c>
      <c r="AD22" s="82">
        <v>8896.7048000000032</v>
      </c>
      <c r="AE22" s="82">
        <v>8583.611399999998</v>
      </c>
      <c r="AF22" s="36">
        <v>8392.8513999999996</v>
      </c>
      <c r="AG22" s="36">
        <v>9391.3099000000002</v>
      </c>
      <c r="AH22" s="36">
        <f>27455.4379-AG22-AF22</f>
        <v>9671.2766000000011</v>
      </c>
      <c r="AI22" s="36">
        <v>9799.0360999999994</v>
      </c>
      <c r="AJ22" s="86"/>
      <c r="AK22" s="86"/>
      <c r="AL22" s="57"/>
      <c r="AM22" s="57"/>
      <c r="AN22" s="57"/>
      <c r="AP22" s="57"/>
      <c r="AQ22" s="57"/>
      <c r="AR22" s="57"/>
      <c r="AS22" s="57"/>
      <c r="AT22" s="57"/>
      <c r="AU22" s="57"/>
      <c r="AV22" s="57"/>
      <c r="AW22" s="57"/>
      <c r="AX22" s="57"/>
    </row>
    <row r="23" spans="1:50" ht="15" customHeight="1" thickBot="1" x14ac:dyDescent="0.35">
      <c r="A23" s="7"/>
      <c r="B23" s="53" t="str">
        <f>CHOOSE(LanguagePage!$B$40,LanguagePage!$B60,LanguagePage!$D60)</f>
        <v>share of food (incl. alcohol and tobacco) in total retail turnover</v>
      </c>
      <c r="C23" s="54" t="str">
        <f>CHOOSE(LanguagePage!$B$40,LanguagePage!$C60,LanguagePage!$E60)</f>
        <v>%</v>
      </c>
      <c r="D23" s="55">
        <v>0.51300000000000001</v>
      </c>
      <c r="E23" s="55">
        <v>0.52443718560347885</v>
      </c>
      <c r="F23" s="55">
        <v>0.51046040911282065</v>
      </c>
      <c r="G23" s="55">
        <v>0.49476882408991718</v>
      </c>
      <c r="H23" s="55">
        <v>0.52500000000000002</v>
      </c>
      <c r="I23" s="55">
        <v>0.51561613502632386</v>
      </c>
      <c r="J23" s="55">
        <v>0.5006515297062849</v>
      </c>
      <c r="K23" s="55">
        <v>0.48731632404474967</v>
      </c>
      <c r="L23" s="55">
        <f t="shared" ref="L23:S23" si="3">L22/L21</f>
        <v>0.50656866600123007</v>
      </c>
      <c r="M23" s="55">
        <f t="shared" si="3"/>
        <v>0.50032919320972258</v>
      </c>
      <c r="N23" s="55">
        <f t="shared" si="3"/>
        <v>0.48683056433139477</v>
      </c>
      <c r="O23" s="55">
        <f t="shared" si="3"/>
        <v>0.47466610133559461</v>
      </c>
      <c r="P23" s="55">
        <f t="shared" si="3"/>
        <v>0.49583397275607749</v>
      </c>
      <c r="Q23" s="55">
        <f t="shared" si="3"/>
        <v>0.4889648366988375</v>
      </c>
      <c r="R23" s="55">
        <f t="shared" si="3"/>
        <v>0.48093609695954587</v>
      </c>
      <c r="S23" s="55">
        <f t="shared" si="3"/>
        <v>0.47968595167314582</v>
      </c>
      <c r="T23" s="55">
        <f>T22/T21</f>
        <v>0.48753017122033532</v>
      </c>
      <c r="U23" s="55">
        <f t="shared" ref="U23:AB23" si="4">U22/U21</f>
        <v>0.51288806822895194</v>
      </c>
      <c r="V23" s="55">
        <f t="shared" si="4"/>
        <v>0.48176817610994788</v>
      </c>
      <c r="W23" s="55">
        <f t="shared" si="4"/>
        <v>0.47690463348035494</v>
      </c>
      <c r="X23" s="55">
        <f t="shared" si="4"/>
        <v>0.49483665993393944</v>
      </c>
      <c r="Y23" s="55">
        <f t="shared" si="4"/>
        <v>0.48653371401810303</v>
      </c>
      <c r="Z23" s="55">
        <f t="shared" si="4"/>
        <v>0.47673643918396158</v>
      </c>
      <c r="AA23" s="55">
        <f t="shared" si="4"/>
        <v>0.48398814390331879</v>
      </c>
      <c r="AB23" s="55">
        <f t="shared" si="4"/>
        <v>0.48542514222737015</v>
      </c>
      <c r="AC23" s="55">
        <f t="shared" ref="AC23:AH23" si="5">AC22/AC21</f>
        <v>0.51457626789757405</v>
      </c>
      <c r="AD23" s="55">
        <f t="shared" si="5"/>
        <v>0.49637907707664847</v>
      </c>
      <c r="AE23" s="55">
        <f t="shared" si="5"/>
        <v>0.4841558166303625</v>
      </c>
      <c r="AF23" s="55">
        <f t="shared" si="5"/>
        <v>0.50563854495025518</v>
      </c>
      <c r="AG23" s="55">
        <f t="shared" si="5"/>
        <v>0.49629218923067014</v>
      </c>
      <c r="AH23" s="55">
        <f t="shared" si="5"/>
        <v>0.48882438696397079</v>
      </c>
      <c r="AI23" s="55">
        <f>AI22/AI21</f>
        <v>0.46550520118555688</v>
      </c>
      <c r="AJ23" s="86"/>
      <c r="AK23" s="86"/>
      <c r="AL23" s="57"/>
      <c r="AM23" s="57"/>
      <c r="AN23" s="57"/>
    </row>
    <row r="24" spans="1:50" ht="14.4" thickTop="1" x14ac:dyDescent="0.3">
      <c r="A24" s="7"/>
      <c r="C24" s="6"/>
      <c r="D24" s="5"/>
      <c r="E24" s="5"/>
      <c r="F24" s="5"/>
      <c r="G24" s="5"/>
      <c r="H24" s="5"/>
      <c r="J24" s="2"/>
      <c r="T24" s="6"/>
      <c r="U24" s="2"/>
      <c r="V24" s="2"/>
    </row>
    <row r="25" spans="1:50" ht="14.4" x14ac:dyDescent="0.3">
      <c r="A25" s="7"/>
      <c r="B25" s="8" t="str">
        <f>CHOOSE(LanguagePage!$B$40,LanguagePage!$B$62,LanguagePage!$D$62)</f>
        <v>Source: National Statistical Committee, National Bank of the Republic of Belarus</v>
      </c>
      <c r="C25" s="6"/>
      <c r="D25" s="5"/>
      <c r="E25" s="5"/>
      <c r="F25" s="5"/>
      <c r="G25" s="5"/>
      <c r="H25" s="5"/>
      <c r="J25" s="2"/>
      <c r="T25" s="6"/>
      <c r="U25" s="8"/>
      <c r="V25" s="2"/>
      <c r="AI25" s="63"/>
      <c r="AJ25"/>
    </row>
    <row r="26" spans="1:50" x14ac:dyDescent="0.3">
      <c r="A26" s="7"/>
      <c r="C26" s="6"/>
      <c r="D26" s="5"/>
      <c r="E26" s="5"/>
      <c r="F26" s="5"/>
      <c r="G26" s="5"/>
      <c r="H26" s="5"/>
      <c r="J26" s="2"/>
      <c r="L26" s="3"/>
      <c r="M26" s="3"/>
      <c r="N26" s="3"/>
      <c r="O26" s="3"/>
      <c r="P26" s="3"/>
      <c r="Q26" s="3"/>
      <c r="R26" s="3"/>
      <c r="S26" s="3"/>
      <c r="AA26" s="50"/>
    </row>
    <row r="27" spans="1:50" s="3" customFormat="1" x14ac:dyDescent="0.3">
      <c r="B27" s="39" t="str">
        <f>CHOOSE(LanguagePage!$B$40,LanguagePage!$B64,LanguagePage!$C64)</f>
        <v>[1] Nominal GDP in USD is calculated by dividing the nominal GDP in BYN by the average exchange rate of the Belarusian ruble to USD for the reporting period.</v>
      </c>
    </row>
    <row r="28" spans="1:50" s="3" customFormat="1" x14ac:dyDescent="0.3">
      <c r="B28" s="39"/>
      <c r="V28" s="64"/>
      <c r="W28" s="64"/>
      <c r="X28" s="64"/>
      <c r="Y28" s="64"/>
      <c r="Z28" s="64"/>
      <c r="AA28" s="64"/>
      <c r="AB28" s="64"/>
      <c r="AC28" s="64"/>
    </row>
    <row r="29" spans="1:50" s="3" customFormat="1" x14ac:dyDescent="0.3">
      <c r="B29" s="39"/>
      <c r="V29" s="64"/>
      <c r="W29" s="65"/>
      <c r="X29" s="66"/>
      <c r="Y29" s="66"/>
      <c r="Z29" s="66"/>
      <c r="AA29" s="66"/>
      <c r="AB29" s="66"/>
      <c r="AC29" s="66"/>
    </row>
    <row r="30" spans="1:50" s="3" customFormat="1" x14ac:dyDescent="0.3">
      <c r="B30" s="39"/>
      <c r="V30" s="64"/>
      <c r="W30" s="64"/>
      <c r="X30" s="66"/>
      <c r="Y30" s="66"/>
      <c r="Z30" s="66"/>
      <c r="AA30" s="66"/>
      <c r="AB30" s="66"/>
      <c r="AC30" s="66"/>
    </row>
    <row r="31" spans="1:50" s="3" customFormat="1" x14ac:dyDescent="0.3">
      <c r="V31" s="64"/>
      <c r="W31" s="64"/>
      <c r="X31" s="67"/>
      <c r="Y31" s="67"/>
      <c r="Z31" s="67"/>
      <c r="AA31" s="67"/>
      <c r="AB31" s="67"/>
      <c r="AC31" s="67"/>
    </row>
    <row r="32" spans="1:50" s="3" customFormat="1" x14ac:dyDescent="0.3">
      <c r="B32" s="39"/>
      <c r="V32" s="64"/>
      <c r="W32" s="64"/>
      <c r="X32" s="64"/>
      <c r="Y32" s="64"/>
      <c r="Z32" s="64"/>
      <c r="AA32" s="64"/>
      <c r="AB32" s="64"/>
      <c r="AC32" s="64"/>
    </row>
    <row r="33" spans="2:3" s="3" customFormat="1" x14ac:dyDescent="0.3"/>
    <row r="34" spans="2:3" s="3" customFormat="1" x14ac:dyDescent="0.3"/>
    <row r="35" spans="2:3" s="3" customFormat="1" ht="14.4" x14ac:dyDescent="0.3">
      <c r="B35" s="45"/>
    </row>
    <row r="36" spans="2:3" s="3" customFormat="1" x14ac:dyDescent="0.3"/>
    <row r="37" spans="2:3" s="3" customFormat="1" x14ac:dyDescent="0.3"/>
    <row r="38" spans="2:3" s="3" customFormat="1" x14ac:dyDescent="0.3"/>
    <row r="39" spans="2:3" s="3" customFormat="1" x14ac:dyDescent="0.3"/>
    <row r="40" spans="2:3" s="3" customFormat="1" x14ac:dyDescent="0.3"/>
    <row r="41" spans="2:3" s="3" customFormat="1" x14ac:dyDescent="0.3"/>
    <row r="42" spans="2:3" s="3" customFormat="1" x14ac:dyDescent="0.3"/>
    <row r="43" spans="2:3" s="3" customFormat="1" x14ac:dyDescent="0.3"/>
    <row r="44" spans="2:3" s="3" customFormat="1" x14ac:dyDescent="0.3">
      <c r="B44" s="4"/>
      <c r="C44" s="4"/>
    </row>
    <row r="45" spans="2:3" s="3" customFormat="1" x14ac:dyDescent="0.3">
      <c r="B45" s="4"/>
      <c r="C45" s="4"/>
    </row>
    <row r="46" spans="2:3" s="3" customFormat="1" x14ac:dyDescent="0.3">
      <c r="B46" s="4"/>
      <c r="C46" s="4"/>
    </row>
    <row r="47" spans="2:3" s="3" customFormat="1" x14ac:dyDescent="0.3">
      <c r="B47" s="4"/>
      <c r="C47" s="4"/>
    </row>
    <row r="48" spans="2:3" s="3" customFormat="1" x14ac:dyDescent="0.3">
      <c r="B48" s="4"/>
      <c r="C48" s="4"/>
    </row>
    <row r="49" spans="2:3" s="3" customFormat="1" x14ac:dyDescent="0.3">
      <c r="B49" s="4"/>
      <c r="C49" s="4"/>
    </row>
    <row r="50" spans="2:3" s="3" customFormat="1" x14ac:dyDescent="0.3">
      <c r="B50" s="4"/>
      <c r="C50" s="4"/>
    </row>
    <row r="51" spans="2:3" s="3" customFormat="1" x14ac:dyDescent="0.3">
      <c r="B51" s="4"/>
      <c r="C51" s="4"/>
    </row>
    <row r="52" spans="2:3" s="3" customFormat="1" x14ac:dyDescent="0.3">
      <c r="B52" s="4"/>
      <c r="C52" s="4"/>
    </row>
    <row r="53" spans="2:3" s="3" customFormat="1" x14ac:dyDescent="0.3">
      <c r="B53" s="4"/>
      <c r="C53" s="4"/>
    </row>
    <row r="54" spans="2:3" s="3" customFormat="1" x14ac:dyDescent="0.3">
      <c r="B54" s="4"/>
      <c r="C54" s="4"/>
    </row>
    <row r="55" spans="2:3" s="3" customFormat="1" x14ac:dyDescent="0.3">
      <c r="B55" s="4"/>
      <c r="C55" s="4"/>
    </row>
    <row r="56" spans="2:3" s="3" customFormat="1" x14ac:dyDescent="0.3">
      <c r="B56" s="4"/>
      <c r="C56" s="4"/>
    </row>
    <row r="57" spans="2:3" s="3" customFormat="1" x14ac:dyDescent="0.3">
      <c r="B57" s="4"/>
      <c r="C57" s="4"/>
    </row>
    <row r="58" spans="2:3" s="3" customFormat="1" x14ac:dyDescent="0.3">
      <c r="B58" s="4"/>
      <c r="C58" s="4"/>
    </row>
    <row r="59" spans="2:3" s="3" customFormat="1" x14ac:dyDescent="0.3">
      <c r="B59" s="4"/>
      <c r="C59" s="4"/>
    </row>
    <row r="60" spans="2:3" s="3" customFormat="1" x14ac:dyDescent="0.3">
      <c r="B60" s="4"/>
      <c r="C60" s="4"/>
    </row>
    <row r="61" spans="2:3" s="3" customFormat="1" x14ac:dyDescent="0.3">
      <c r="B61" s="4"/>
      <c r="C61" s="4"/>
    </row>
  </sheetData>
  <mergeCells count="1">
    <mergeCell ref="B2:F2"/>
  </mergeCells>
  <dataValidations count="1">
    <dataValidation type="list" allowBlank="1" showInputMessage="1" showErrorMessage="1" sqref="B4" xr:uid="{00000000-0002-0000-0100-000000000000}">
      <formula1>"Выбор языка: РУССКИЙ,Language: ENGLISH"</formula1>
    </dataValidation>
  </dataValidations>
  <pageMargins left="0.31496062992125984" right="1.1023622047244095" top="0.74803149606299213" bottom="0.74803149606299213" header="0.31496062992125984" footer="0.31496062992125984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2:AK101"/>
  <sheetViews>
    <sheetView showGridLines="0" topLeftCell="A43" zoomScale="110" zoomScaleNormal="110" workbookViewId="0">
      <selection activeCell="B60" sqref="B60"/>
    </sheetView>
  </sheetViews>
  <sheetFormatPr defaultRowHeight="14.4" x14ac:dyDescent="0.3"/>
  <cols>
    <col min="2" max="2" width="130.21875" bestFit="1" customWidth="1"/>
  </cols>
  <sheetData>
    <row r="2" spans="2:9" x14ac:dyDescent="0.3">
      <c r="B2" s="22" t="s">
        <v>1</v>
      </c>
    </row>
    <row r="3" spans="2:9" x14ac:dyDescent="0.3">
      <c r="B3" s="22" t="s">
        <v>2</v>
      </c>
    </row>
    <row r="5" spans="2:9" x14ac:dyDescent="0.3">
      <c r="B5" s="24">
        <f>IF('Macro Indicators_FY'!B4="Выбор языка: РУССКИЙ",1,2)</f>
        <v>2</v>
      </c>
    </row>
    <row r="7" spans="2:9" x14ac:dyDescent="0.3">
      <c r="B7" s="20" t="s">
        <v>3</v>
      </c>
      <c r="C7" s="20" t="s">
        <v>4</v>
      </c>
      <c r="D7" s="20" t="s">
        <v>5</v>
      </c>
      <c r="E7" s="20" t="s">
        <v>6</v>
      </c>
      <c r="F7" s="4"/>
      <c r="G7" s="4"/>
      <c r="H7" s="4"/>
      <c r="I7" s="4"/>
    </row>
    <row r="8" spans="2:9" x14ac:dyDescent="0.3">
      <c r="B8" s="4" t="s">
        <v>7</v>
      </c>
      <c r="C8" s="3" t="s">
        <v>8</v>
      </c>
      <c r="D8" s="4" t="s">
        <v>9</v>
      </c>
      <c r="E8" s="4" t="s">
        <v>10</v>
      </c>
      <c r="F8" s="4"/>
      <c r="G8" s="4"/>
      <c r="H8" s="4"/>
      <c r="I8" s="4"/>
    </row>
    <row r="9" spans="2:9" x14ac:dyDescent="0.3">
      <c r="B9" s="4" t="s">
        <v>7</v>
      </c>
      <c r="C9" s="3" t="s">
        <v>11</v>
      </c>
      <c r="D9" s="4" t="s">
        <v>9</v>
      </c>
      <c r="E9" s="4" t="s">
        <v>12</v>
      </c>
    </row>
    <row r="10" spans="2:9" x14ac:dyDescent="0.3">
      <c r="B10" s="4" t="s">
        <v>13</v>
      </c>
      <c r="C10" s="3" t="s">
        <v>14</v>
      </c>
      <c r="D10" s="4" t="s">
        <v>15</v>
      </c>
      <c r="E10" s="4" t="s">
        <v>16</v>
      </c>
    </row>
    <row r="11" spans="2:9" x14ac:dyDescent="0.3">
      <c r="B11" s="4" t="s">
        <v>17</v>
      </c>
      <c r="C11" s="3" t="s">
        <v>18</v>
      </c>
      <c r="D11" s="4" t="s">
        <v>19</v>
      </c>
      <c r="E11" s="3" t="s">
        <v>18</v>
      </c>
    </row>
    <row r="12" spans="2:9" x14ac:dyDescent="0.3">
      <c r="B12" s="4" t="s">
        <v>20</v>
      </c>
      <c r="C12" s="3" t="s">
        <v>18</v>
      </c>
      <c r="D12" s="4" t="s">
        <v>21</v>
      </c>
      <c r="E12" s="3" t="s">
        <v>18</v>
      </c>
    </row>
    <row r="13" spans="2:9" x14ac:dyDescent="0.3">
      <c r="B13" s="4" t="s">
        <v>22</v>
      </c>
      <c r="C13" s="3" t="s">
        <v>23</v>
      </c>
      <c r="D13" s="4" t="s">
        <v>24</v>
      </c>
      <c r="E13" s="3" t="s">
        <v>23</v>
      </c>
    </row>
    <row r="14" spans="2:9" x14ac:dyDescent="0.3">
      <c r="B14" s="4" t="s">
        <v>25</v>
      </c>
      <c r="C14" s="3" t="s">
        <v>23</v>
      </c>
      <c r="D14" s="4" t="s">
        <v>26</v>
      </c>
      <c r="E14" s="3" t="s">
        <v>23</v>
      </c>
    </row>
    <row r="15" spans="2:9" x14ac:dyDescent="0.3">
      <c r="B15" s="4" t="s">
        <v>27</v>
      </c>
      <c r="C15" s="3" t="s">
        <v>18</v>
      </c>
      <c r="D15" s="4" t="s">
        <v>28</v>
      </c>
      <c r="E15" s="3" t="s">
        <v>18</v>
      </c>
    </row>
    <row r="16" spans="2:9" x14ac:dyDescent="0.3">
      <c r="B16" s="4" t="s">
        <v>29</v>
      </c>
      <c r="C16" s="3" t="s">
        <v>18</v>
      </c>
      <c r="D16" s="4" t="s">
        <v>30</v>
      </c>
      <c r="E16" s="3" t="s">
        <v>18</v>
      </c>
    </row>
    <row r="17" spans="2:5" x14ac:dyDescent="0.3">
      <c r="B17" s="4" t="s">
        <v>31</v>
      </c>
      <c r="C17" s="3" t="s">
        <v>32</v>
      </c>
      <c r="D17" s="4" t="s">
        <v>33</v>
      </c>
      <c r="E17" s="3" t="s">
        <v>34</v>
      </c>
    </row>
    <row r="18" spans="2:5" x14ac:dyDescent="0.3">
      <c r="B18" s="23" t="s">
        <v>35</v>
      </c>
      <c r="C18" s="3" t="s">
        <v>18</v>
      </c>
      <c r="D18" s="23" t="s">
        <v>36</v>
      </c>
      <c r="E18" s="3" t="s">
        <v>18</v>
      </c>
    </row>
    <row r="19" spans="2:5" x14ac:dyDescent="0.3">
      <c r="B19" s="4" t="s">
        <v>37</v>
      </c>
      <c r="C19" s="3" t="s">
        <v>18</v>
      </c>
      <c r="D19" s="4" t="s">
        <v>38</v>
      </c>
      <c r="E19" s="3" t="s">
        <v>18</v>
      </c>
    </row>
    <row r="20" spans="2:5" x14ac:dyDescent="0.3">
      <c r="B20" s="4" t="s">
        <v>39</v>
      </c>
      <c r="C20" s="3" t="s">
        <v>8</v>
      </c>
      <c r="D20" s="4" t="s">
        <v>40</v>
      </c>
      <c r="E20" s="4" t="s">
        <v>10</v>
      </c>
    </row>
    <row r="21" spans="2:5" x14ac:dyDescent="0.3">
      <c r="B21" s="4" t="s">
        <v>41</v>
      </c>
      <c r="C21" s="3" t="s">
        <v>18</v>
      </c>
      <c r="D21" s="4" t="s">
        <v>42</v>
      </c>
      <c r="E21" s="3" t="s">
        <v>18</v>
      </c>
    </row>
    <row r="22" spans="2:5" x14ac:dyDescent="0.3">
      <c r="B22" s="4" t="s">
        <v>43</v>
      </c>
      <c r="C22" s="3" t="s">
        <v>44</v>
      </c>
      <c r="D22" s="4" t="s">
        <v>45</v>
      </c>
      <c r="E22" s="3" t="s">
        <v>44</v>
      </c>
    </row>
    <row r="23" spans="2:5" x14ac:dyDescent="0.3">
      <c r="B23" s="4" t="s">
        <v>46</v>
      </c>
      <c r="C23" s="3" t="s">
        <v>18</v>
      </c>
      <c r="D23" s="4" t="s">
        <v>47</v>
      </c>
      <c r="E23" s="3" t="s">
        <v>18</v>
      </c>
    </row>
    <row r="24" spans="2:5" x14ac:dyDescent="0.3">
      <c r="B24" s="4" t="s">
        <v>48</v>
      </c>
      <c r="C24" s="3" t="s">
        <v>49</v>
      </c>
      <c r="D24" s="4" t="s">
        <v>50</v>
      </c>
      <c r="E24" s="3" t="s">
        <v>49</v>
      </c>
    </row>
    <row r="25" spans="2:5" x14ac:dyDescent="0.3">
      <c r="B25" s="23" t="s">
        <v>51</v>
      </c>
      <c r="C25" s="3" t="s">
        <v>49</v>
      </c>
      <c r="D25" s="23" t="s">
        <v>52</v>
      </c>
      <c r="E25" s="3" t="s">
        <v>49</v>
      </c>
    </row>
    <row r="26" spans="2:5" x14ac:dyDescent="0.3">
      <c r="B26" s="4" t="s">
        <v>53</v>
      </c>
      <c r="C26" s="3" t="s">
        <v>49</v>
      </c>
      <c r="D26" s="4" t="s">
        <v>54</v>
      </c>
      <c r="E26" s="3" t="s">
        <v>49</v>
      </c>
    </row>
    <row r="27" spans="2:5" x14ac:dyDescent="0.3">
      <c r="B27" s="23" t="s">
        <v>55</v>
      </c>
      <c r="C27" s="3" t="s">
        <v>18</v>
      </c>
      <c r="D27" s="23" t="s">
        <v>56</v>
      </c>
      <c r="E27" s="3" t="s">
        <v>18</v>
      </c>
    </row>
    <row r="28" spans="2:5" x14ac:dyDescent="0.3">
      <c r="B28" s="23" t="s">
        <v>57</v>
      </c>
      <c r="C28" s="3" t="s">
        <v>18</v>
      </c>
      <c r="D28" s="23" t="s">
        <v>58</v>
      </c>
      <c r="E28" s="3" t="s">
        <v>18</v>
      </c>
    </row>
    <row r="29" spans="2:5" x14ac:dyDescent="0.3">
      <c r="B29" s="4" t="s">
        <v>59</v>
      </c>
      <c r="C29" s="3" t="s">
        <v>8</v>
      </c>
      <c r="D29" s="4" t="s">
        <v>60</v>
      </c>
      <c r="E29" s="4" t="s">
        <v>10</v>
      </c>
    </row>
    <row r="30" spans="2:5" x14ac:dyDescent="0.3">
      <c r="B30" s="4" t="s">
        <v>61</v>
      </c>
      <c r="C30" s="3" t="s">
        <v>8</v>
      </c>
      <c r="D30" s="4" t="s">
        <v>62</v>
      </c>
      <c r="E30" s="4" t="s">
        <v>10</v>
      </c>
    </row>
    <row r="31" spans="2:5" x14ac:dyDescent="0.3">
      <c r="B31" s="4" t="s">
        <v>63</v>
      </c>
      <c r="C31" s="3" t="s">
        <v>18</v>
      </c>
      <c r="D31" s="4" t="s">
        <v>64</v>
      </c>
      <c r="E31" s="3" t="s">
        <v>18</v>
      </c>
    </row>
    <row r="32" spans="2:5" x14ac:dyDescent="0.3">
      <c r="B32" s="4" t="s">
        <v>65</v>
      </c>
      <c r="C32" s="3"/>
      <c r="D32" s="4" t="s">
        <v>66</v>
      </c>
      <c r="E32" s="3"/>
    </row>
    <row r="33" spans="2:37" x14ac:dyDescent="0.3">
      <c r="B33" s="8" t="s">
        <v>67</v>
      </c>
      <c r="C33" s="6"/>
      <c r="D33" s="8" t="s">
        <v>68</v>
      </c>
      <c r="E33" s="2"/>
    </row>
    <row r="34" spans="2:37" x14ac:dyDescent="0.3">
      <c r="B34" s="8"/>
      <c r="C34" s="6"/>
      <c r="D34" s="8"/>
      <c r="E34" s="2"/>
      <c r="AC34" t="s">
        <v>0</v>
      </c>
    </row>
    <row r="35" spans="2:37" x14ac:dyDescent="0.3">
      <c r="B35" s="18" t="s">
        <v>69</v>
      </c>
      <c r="C35" s="18" t="s">
        <v>70</v>
      </c>
      <c r="D35" s="8"/>
      <c r="E35" s="2"/>
    </row>
    <row r="36" spans="2:37" x14ac:dyDescent="0.3">
      <c r="B36" s="8"/>
      <c r="C36" s="6"/>
      <c r="D36" s="8"/>
      <c r="E36" s="2"/>
    </row>
    <row r="37" spans="2:37" x14ac:dyDescent="0.3">
      <c r="B37" s="22" t="s">
        <v>71</v>
      </c>
    </row>
    <row r="38" spans="2:37" x14ac:dyDescent="0.3">
      <c r="B38" s="22" t="s">
        <v>72</v>
      </c>
    </row>
    <row r="40" spans="2:37" x14ac:dyDescent="0.3">
      <c r="B40" s="21">
        <f>IF('Macro Indicators_Q'!B4="Выбор языка: РУССКИЙ",1,2)</f>
        <v>2</v>
      </c>
    </row>
    <row r="42" spans="2:37" x14ac:dyDescent="0.3">
      <c r="B42" s="20" t="s">
        <v>3</v>
      </c>
      <c r="C42" s="20" t="s">
        <v>4</v>
      </c>
      <c r="D42" s="20" t="s">
        <v>5</v>
      </c>
      <c r="E42" s="20" t="s">
        <v>6</v>
      </c>
      <c r="F42" s="19" t="s">
        <v>73</v>
      </c>
      <c r="G42" s="19" t="s">
        <v>74</v>
      </c>
      <c r="H42" s="19" t="s">
        <v>75</v>
      </c>
      <c r="I42" s="19" t="s">
        <v>76</v>
      </c>
      <c r="J42" s="19" t="s">
        <v>77</v>
      </c>
      <c r="K42" s="19" t="s">
        <v>78</v>
      </c>
      <c r="L42" s="19" t="s">
        <v>79</v>
      </c>
      <c r="M42" s="19" t="s">
        <v>80</v>
      </c>
      <c r="N42" s="19" t="s">
        <v>81</v>
      </c>
      <c r="O42" s="19" t="s">
        <v>82</v>
      </c>
      <c r="P42" s="19" t="s">
        <v>83</v>
      </c>
      <c r="Q42" s="19" t="s">
        <v>84</v>
      </c>
      <c r="R42" s="19" t="s">
        <v>85</v>
      </c>
      <c r="S42" s="19" t="s">
        <v>86</v>
      </c>
      <c r="T42" s="19" t="s">
        <v>87</v>
      </c>
      <c r="U42" s="19" t="s">
        <v>88</v>
      </c>
      <c r="V42" s="19" t="s">
        <v>89</v>
      </c>
      <c r="W42" s="19" t="s">
        <v>90</v>
      </c>
      <c r="X42" s="19" t="s">
        <v>91</v>
      </c>
      <c r="Y42" s="19" t="s">
        <v>92</v>
      </c>
      <c r="Z42" s="19" t="s">
        <v>93</v>
      </c>
      <c r="AA42" s="19" t="s">
        <v>94</v>
      </c>
      <c r="AB42" s="19" t="s">
        <v>95</v>
      </c>
      <c r="AC42" s="19" t="s">
        <v>96</v>
      </c>
      <c r="AD42" s="19" t="s">
        <v>97</v>
      </c>
      <c r="AE42" s="19" t="s">
        <v>98</v>
      </c>
      <c r="AF42" s="19" t="s">
        <v>99</v>
      </c>
      <c r="AG42" s="19" t="s">
        <v>100</v>
      </c>
      <c r="AH42" s="19" t="s">
        <v>101</v>
      </c>
      <c r="AI42" s="19" t="s">
        <v>148</v>
      </c>
      <c r="AJ42" s="19" t="s">
        <v>149</v>
      </c>
      <c r="AK42" s="19" t="s">
        <v>152</v>
      </c>
    </row>
    <row r="43" spans="2:37" x14ac:dyDescent="0.3">
      <c r="B43" s="18" t="s">
        <v>7</v>
      </c>
      <c r="C43" s="17" t="s">
        <v>8</v>
      </c>
      <c r="D43" s="18" t="s">
        <v>9</v>
      </c>
      <c r="E43" s="18" t="s">
        <v>10</v>
      </c>
      <c r="F43" s="19" t="s">
        <v>102</v>
      </c>
      <c r="G43" s="19" t="s">
        <v>103</v>
      </c>
      <c r="H43" s="19" t="s">
        <v>104</v>
      </c>
      <c r="I43" s="19" t="s">
        <v>105</v>
      </c>
      <c r="J43" s="19" t="s">
        <v>106</v>
      </c>
      <c r="K43" s="19" t="s">
        <v>107</v>
      </c>
      <c r="L43" s="19" t="s">
        <v>108</v>
      </c>
      <c r="M43" s="19" t="s">
        <v>109</v>
      </c>
      <c r="N43" s="19" t="s">
        <v>110</v>
      </c>
      <c r="O43" s="19" t="s">
        <v>111</v>
      </c>
      <c r="P43" s="19" t="s">
        <v>112</v>
      </c>
      <c r="Q43" s="19" t="s">
        <v>113</v>
      </c>
      <c r="R43" s="19" t="s">
        <v>114</v>
      </c>
      <c r="S43" s="19" t="s">
        <v>115</v>
      </c>
      <c r="T43" s="19" t="s">
        <v>116</v>
      </c>
      <c r="U43" s="19" t="s">
        <v>117</v>
      </c>
      <c r="V43" s="19" t="s">
        <v>118</v>
      </c>
      <c r="W43" s="19" t="s">
        <v>119</v>
      </c>
      <c r="X43" s="19" t="s">
        <v>120</v>
      </c>
      <c r="Y43" s="19" t="s">
        <v>121</v>
      </c>
      <c r="Z43" s="19" t="s">
        <v>122</v>
      </c>
      <c r="AA43" s="19" t="s">
        <v>123</v>
      </c>
      <c r="AB43" s="19" t="s">
        <v>121</v>
      </c>
      <c r="AC43" s="19" t="s">
        <v>124</v>
      </c>
      <c r="AD43" s="19" t="s">
        <v>125</v>
      </c>
      <c r="AE43" s="19" t="s">
        <v>126</v>
      </c>
      <c r="AF43" s="19" t="s">
        <v>127</v>
      </c>
      <c r="AG43" s="19" t="s">
        <v>128</v>
      </c>
      <c r="AH43" s="19" t="s">
        <v>129</v>
      </c>
      <c r="AI43" s="19" t="s">
        <v>150</v>
      </c>
      <c r="AJ43" s="19" t="s">
        <v>151</v>
      </c>
      <c r="AK43" s="19" t="s">
        <v>153</v>
      </c>
    </row>
    <row r="44" spans="2:37" x14ac:dyDescent="0.3">
      <c r="B44" s="18" t="s">
        <v>7</v>
      </c>
      <c r="C44" s="17" t="s">
        <v>11</v>
      </c>
      <c r="D44" s="18" t="s">
        <v>9</v>
      </c>
      <c r="E44" s="18" t="s">
        <v>12</v>
      </c>
    </row>
    <row r="45" spans="2:37" x14ac:dyDescent="0.3">
      <c r="B45" s="18" t="s">
        <v>13</v>
      </c>
      <c r="C45" s="17" t="s">
        <v>130</v>
      </c>
      <c r="D45" s="18" t="s">
        <v>15</v>
      </c>
      <c r="E45" s="18" t="s">
        <v>131</v>
      </c>
    </row>
    <row r="46" spans="2:37" x14ac:dyDescent="0.3">
      <c r="B46" s="18" t="s">
        <v>132</v>
      </c>
      <c r="C46" s="17" t="s">
        <v>18</v>
      </c>
      <c r="D46" s="18" t="s">
        <v>133</v>
      </c>
      <c r="E46" s="17" t="s">
        <v>18</v>
      </c>
    </row>
    <row r="47" spans="2:37" x14ac:dyDescent="0.3">
      <c r="B47" s="18" t="s">
        <v>134</v>
      </c>
      <c r="C47" s="17" t="s">
        <v>18</v>
      </c>
      <c r="D47" s="18" t="s">
        <v>135</v>
      </c>
      <c r="E47" s="17" t="s">
        <v>18</v>
      </c>
    </row>
    <row r="48" spans="2:37" x14ac:dyDescent="0.3">
      <c r="B48" s="18" t="s">
        <v>22</v>
      </c>
      <c r="C48" s="17" t="s">
        <v>23</v>
      </c>
      <c r="D48" s="18" t="s">
        <v>24</v>
      </c>
      <c r="E48" s="17" t="s">
        <v>23</v>
      </c>
    </row>
    <row r="49" spans="2:5" x14ac:dyDescent="0.3">
      <c r="B49" s="18" t="s">
        <v>25</v>
      </c>
      <c r="C49" s="17" t="s">
        <v>23</v>
      </c>
      <c r="D49" s="18" t="s">
        <v>26</v>
      </c>
      <c r="E49" s="17" t="s">
        <v>23</v>
      </c>
    </row>
    <row r="50" spans="2:5" x14ac:dyDescent="0.3">
      <c r="B50" s="18" t="s">
        <v>136</v>
      </c>
      <c r="C50" s="17" t="s">
        <v>18</v>
      </c>
      <c r="D50" s="18" t="s">
        <v>137</v>
      </c>
      <c r="E50" s="17" t="s">
        <v>18</v>
      </c>
    </row>
    <row r="51" spans="2:5" x14ac:dyDescent="0.3">
      <c r="B51" s="18" t="s">
        <v>138</v>
      </c>
      <c r="C51" s="17" t="s">
        <v>18</v>
      </c>
      <c r="D51" s="18" t="s">
        <v>139</v>
      </c>
      <c r="E51" s="17" t="s">
        <v>18</v>
      </c>
    </row>
    <row r="52" spans="2:5" x14ac:dyDescent="0.3">
      <c r="B52" s="18" t="s">
        <v>31</v>
      </c>
      <c r="C52" s="17" t="s">
        <v>32</v>
      </c>
      <c r="D52" s="18" t="s">
        <v>33</v>
      </c>
      <c r="E52" s="17" t="s">
        <v>34</v>
      </c>
    </row>
    <row r="53" spans="2:5" x14ac:dyDescent="0.3">
      <c r="B53" s="18" t="s">
        <v>37</v>
      </c>
      <c r="C53" s="17" t="s">
        <v>18</v>
      </c>
      <c r="D53" s="18" t="s">
        <v>38</v>
      </c>
      <c r="E53" s="17" t="s">
        <v>18</v>
      </c>
    </row>
    <row r="54" spans="2:5" x14ac:dyDescent="0.3">
      <c r="B54" s="18" t="s">
        <v>140</v>
      </c>
      <c r="C54" s="17" t="s">
        <v>18</v>
      </c>
      <c r="D54" s="18" t="s">
        <v>141</v>
      </c>
      <c r="E54" s="17" t="s">
        <v>18</v>
      </c>
    </row>
    <row r="55" spans="2:5" x14ac:dyDescent="0.3">
      <c r="B55" s="18" t="s">
        <v>43</v>
      </c>
      <c r="C55" s="17" t="s">
        <v>44</v>
      </c>
      <c r="D55" s="18" t="s">
        <v>45</v>
      </c>
      <c r="E55" s="17" t="s">
        <v>44</v>
      </c>
    </row>
    <row r="56" spans="2:5" x14ac:dyDescent="0.3">
      <c r="B56" s="18" t="s">
        <v>46</v>
      </c>
      <c r="C56" s="17" t="s">
        <v>18</v>
      </c>
      <c r="D56" s="18" t="s">
        <v>142</v>
      </c>
      <c r="E56" s="17" t="s">
        <v>18</v>
      </c>
    </row>
    <row r="57" spans="2:5" x14ac:dyDescent="0.3">
      <c r="B57" s="18" t="s">
        <v>143</v>
      </c>
      <c r="C57" s="18" t="s">
        <v>18</v>
      </c>
      <c r="D57" s="18" t="s">
        <v>144</v>
      </c>
      <c r="E57" s="17" t="s">
        <v>18</v>
      </c>
    </row>
    <row r="58" spans="2:5" x14ac:dyDescent="0.3">
      <c r="B58" s="18" t="s">
        <v>59</v>
      </c>
      <c r="C58" s="17" t="s">
        <v>8</v>
      </c>
      <c r="D58" s="18" t="s">
        <v>60</v>
      </c>
      <c r="E58" s="18" t="s">
        <v>10</v>
      </c>
    </row>
    <row r="59" spans="2:5" x14ac:dyDescent="0.3">
      <c r="B59" s="18" t="s">
        <v>61</v>
      </c>
      <c r="C59" s="17" t="s">
        <v>8</v>
      </c>
      <c r="D59" s="18" t="s">
        <v>62</v>
      </c>
      <c r="E59" s="18" t="s">
        <v>10</v>
      </c>
    </row>
    <row r="60" spans="2:5" x14ac:dyDescent="0.3">
      <c r="B60" s="18" t="s">
        <v>145</v>
      </c>
      <c r="C60" s="17" t="s">
        <v>18</v>
      </c>
      <c r="D60" s="18" t="s">
        <v>64</v>
      </c>
      <c r="E60" s="17" t="s">
        <v>18</v>
      </c>
    </row>
    <row r="61" spans="2:5" x14ac:dyDescent="0.3">
      <c r="B61" s="18" t="s">
        <v>65</v>
      </c>
      <c r="D61" s="18" t="s">
        <v>66</v>
      </c>
    </row>
    <row r="62" spans="2:5" x14ac:dyDescent="0.3">
      <c r="B62" s="8" t="s">
        <v>67</v>
      </c>
      <c r="C62" s="6"/>
      <c r="D62" s="8" t="s">
        <v>68</v>
      </c>
      <c r="E62" s="2"/>
    </row>
    <row r="63" spans="2:5" x14ac:dyDescent="0.3">
      <c r="B63" s="8"/>
      <c r="C63" s="6"/>
      <c r="D63" s="8"/>
      <c r="E63" s="2"/>
    </row>
    <row r="64" spans="2:5" x14ac:dyDescent="0.3">
      <c r="B64" s="18" t="s">
        <v>69</v>
      </c>
      <c r="C64" s="18" t="s">
        <v>70</v>
      </c>
      <c r="D64" s="18"/>
    </row>
    <row r="65" spans="1:3" x14ac:dyDescent="0.3">
      <c r="A65" t="s">
        <v>0</v>
      </c>
      <c r="B65" s="18" t="s">
        <v>154</v>
      </c>
      <c r="C65" s="18" t="s">
        <v>155</v>
      </c>
    </row>
    <row r="66" spans="1:3" x14ac:dyDescent="0.3">
      <c r="B66" s="18" t="s">
        <v>159</v>
      </c>
      <c r="C66" s="18" t="s">
        <v>160</v>
      </c>
    </row>
    <row r="67" spans="1:3" x14ac:dyDescent="0.3">
      <c r="B67" s="18" t="s">
        <v>157</v>
      </c>
      <c r="C67" s="18" t="s">
        <v>158</v>
      </c>
    </row>
    <row r="101" spans="2:5" x14ac:dyDescent="0.3">
      <c r="B101" s="60" t="s">
        <v>146</v>
      </c>
      <c r="C101" s="61" t="s">
        <v>147</v>
      </c>
      <c r="D101" s="62"/>
      <c r="E101" s="62"/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Macro Indicators_FY</vt:lpstr>
      <vt:lpstr>Macro Indicators_Q</vt:lpstr>
      <vt:lpstr>LanguagePage</vt:lpstr>
      <vt:lpstr>'Macro Indicators_FY'!Область_печати</vt:lpstr>
      <vt:lpstr>'Macro Indicators_Q'!Область_печати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Элина Дроздовская</dc:creator>
  <cp:keywords/>
  <dc:description/>
  <cp:lastModifiedBy>Элина Д</cp:lastModifiedBy>
  <cp:revision/>
  <cp:lastPrinted>2024-08-21T11:55:50Z</cp:lastPrinted>
  <dcterms:created xsi:type="dcterms:W3CDTF">2017-11-16T10:44:03Z</dcterms:created>
  <dcterms:modified xsi:type="dcterms:W3CDTF">2024-08-21T11:59:28Z</dcterms:modified>
  <cp:category/>
  <cp:contentStatus/>
</cp:coreProperties>
</file>